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3075" windowHeight="3495" tabRatio="777" activeTab="0"/>
  </bookViews>
  <sheets>
    <sheet name="Directions" sheetId="1" r:id="rId1"/>
    <sheet name="HelpSheet" sheetId="2" state="hidden" r:id="rId2"/>
    <sheet name="Model" sheetId="3" r:id="rId3"/>
    <sheet name="MachineList" sheetId="4" state="hidden" r:id="rId4"/>
    <sheet name="StorageList" sheetId="5" state="hidden" r:id="rId5"/>
    <sheet name="EditMachine" sheetId="6" state="hidden" r:id="rId6"/>
    <sheet name="EditProcess" sheetId="7" state="hidden" r:id="rId7"/>
    <sheet name="EditCntl" sheetId="8" state="hidden" r:id="rId8"/>
    <sheet name="EditInput" sheetId="9" state="hidden" r:id="rId9"/>
    <sheet name="EditStor" sheetId="10" state="hidden" r:id="rId10"/>
    <sheet name="EditItem" sheetId="11" state="hidden" r:id="rId11"/>
    <sheet name="NewEntity" sheetId="12" state="hidden" r:id="rId12"/>
    <sheet name="StepBox" sheetId="13" state="hidden" r:id="rId13"/>
    <sheet name="ChooseDist" sheetId="14" state="hidden" r:id="rId14"/>
    <sheet name="RambSchm" sheetId="15" state="hidden" r:id="rId15"/>
  </sheets>
  <definedNames>
    <definedName name="a">'RambSchm'!$G$4</definedName>
    <definedName name="ActiveProcess">'MachineList'!$4:$4</definedName>
    <definedName name="alf">'RambSchm'!$B$11</definedName>
    <definedName name="Animation">'Model'!$A$6</definedName>
    <definedName name="Answers">'HelpSheet'!$B:$B</definedName>
    <definedName name="b">'RambSchm'!$H$4</definedName>
    <definedName name="BatchSize">'MachineList'!$47:$47</definedName>
    <definedName name="bet">'RambSchm'!$B$12</definedName>
    <definedName name="BScrapPct">'MachineList'!$46:$46</definedName>
    <definedName name="BuffStats">#REF!</definedName>
    <definedName name="Capacity">'StorageList'!$3:$3</definedName>
    <definedName name="CntlItem">'MachineList'!$27:$27</definedName>
    <definedName name="CntlLevel">'MachineList'!$29:$29</definedName>
    <definedName name="CntlStorage">'MachineList'!$26:$26</definedName>
    <definedName name="ColdTags">'StorageList'!$13:$13</definedName>
    <definedName name="Completed">#REF!</definedName>
    <definedName name="ContRun">'Model'!$A$14</definedName>
    <definedName name="currentTime">'Model'!$B$8</definedName>
    <definedName name="DoneRun">'Model'!$B$9</definedName>
    <definedName name="DownTime">#REF!</definedName>
    <definedName name="EndInv">#REF!</definedName>
    <definedName name="Exponential">'RambSchm'!$C$23:$C$26</definedName>
    <definedName name="ExponentialLam">'RambSchm'!$C$19:$F$19</definedName>
    <definedName name="Fractile001">'RambSchm'!$E$15</definedName>
    <definedName name="Gamma">'RambSchm'!$A$23:$A$26</definedName>
    <definedName name="GammaLam">'RambSchm'!$C$20:$F$20</definedName>
    <definedName name="GenericLam">'RambSchm'!$E$1:$H$1</definedName>
    <definedName name="HotTags">'StorageList'!$12:$12</definedName>
    <definedName name="I2Arrow">'MachineList'!$35:$35</definedName>
    <definedName name="I2Item">'MachineList'!$36:$36</definedName>
    <definedName name="I2Storage">'MachineList'!$34:$34</definedName>
    <definedName name="InitialStock">'StorageList'!$10:$10</definedName>
    <definedName name="InitTags">'StorageList'!$14:$14</definedName>
    <definedName name="InputArrow">'MachineList'!$32:$32</definedName>
    <definedName name="InputItem">'MachineList'!$33:$33</definedName>
    <definedName name="InputStorage">'MachineList'!$31:$31</definedName>
    <definedName name="Inventory">'StorageList'!$4:$4</definedName>
    <definedName name="ItemRows">'StorageList'!$7:$16</definedName>
    <definedName name="Lam1">'RambSchm'!$E$3</definedName>
    <definedName name="Lam2">'RambSchm'!$F$3</definedName>
    <definedName name="Lam3">'RambSchm'!$G$3</definedName>
    <definedName name="Lam4">'RambSchm'!$H$3</definedName>
    <definedName name="Lambdas">'RambSchm'!$E$3:$H$3</definedName>
    <definedName name="LastArriv">'StorageList'!$5:$5</definedName>
    <definedName name="LBnd">'RambSchm'!$E$13</definedName>
    <definedName name="LotDone">'MachineList'!$49:$49</definedName>
    <definedName name="LotSize">'MachineList'!$48:$48</definedName>
    <definedName name="LowTrig">'MachineList'!$30:$30</definedName>
    <definedName name="M3Std">'RambSchm'!$E$10</definedName>
    <definedName name="M4Std">'RambSchm'!$E$11</definedName>
    <definedName name="MachDone">'MachineList'!$6:$6</definedName>
    <definedName name="MachDoneTemp">'MachineList'!$7:$7</definedName>
    <definedName name="MachFail">'MachineList'!$9:$9</definedName>
    <definedName name="MachFailTemp">'MachineList'!$10:$10</definedName>
    <definedName name="Machine">'MachineList'!$1:$1</definedName>
    <definedName name="MachineList">'MachineList'!$A$1</definedName>
    <definedName name="MachName">'MachineList'!$2:$2</definedName>
    <definedName name="MachState">'MachineList'!$3:$3</definedName>
    <definedName name="MachStats">#REF!</definedName>
    <definedName name="MaxInv">#REF!</definedName>
    <definedName name="medn">'RambSchm'!$E$12</definedName>
    <definedName name="Min">'StorageList'!$16:$16</definedName>
    <definedName name="minimal">'RambSchm'!$A$1:$H$15</definedName>
    <definedName name="MinInv">#REF!</definedName>
    <definedName name="mom3">'RambSchm'!$E$8</definedName>
    <definedName name="mom4">'RambSchm'!$E$9</definedName>
    <definedName name="Mu">'RambSchm'!$E$6</definedName>
    <definedName name="Nbatches">'MachineList'!$50:$50</definedName>
    <definedName name="Nbumped">'MachineList'!$53:$53</definedName>
    <definedName name="NFailed">'MachineList'!$8:$8</definedName>
    <definedName name="nItems">'StorageList'!$6:$6</definedName>
    <definedName name="Nlots">'MachineList'!$51:$51</definedName>
    <definedName name="Normal">'RambSchm'!$B$23:$B$26</definedName>
    <definedName name="NormalLam">'RambSchm'!$C$17:$F$17</definedName>
    <definedName name="nProcesses">'MachineList'!$23:$23</definedName>
    <definedName name="Nsetups">'MachineList'!$52:$52</definedName>
    <definedName name="NumBlocked">'StorageList'!$9:$9</definedName>
    <definedName name="OutBlocked">'MachineList'!$39:$39</definedName>
    <definedName name="OutDone">'MachineList'!$40:$40</definedName>
    <definedName name="OutputArrow">'MachineList'!$38:$38</definedName>
    <definedName name="OutputFileName">'Model'!$B$10</definedName>
    <definedName name="OutputStorage">'MachineList'!$37:$37</definedName>
    <definedName name="Position">'StorageList'!$11:$11</definedName>
    <definedName name="PositionOn">'MachineList'!$28:$28</definedName>
    <definedName name="PreEmpted">'MachineList'!$5:$5</definedName>
    <definedName name="_xlnm.Print_Area" localSheetId="0">'Directions'!$A$1:$B$211</definedName>
    <definedName name="Priority">'MachineList'!$25:$25</definedName>
    <definedName name="Process">'MachineList'!$24:$24</definedName>
    <definedName name="ProcMean">'MachineList'!$55:$55</definedName>
    <definedName name="ProcRows">'MachineList'!$24:$60</definedName>
    <definedName name="ProcStd">'MachineList'!$56:$56</definedName>
    <definedName name="Quantity">'StorageList'!$15:$15</definedName>
    <definedName name="ReOrderQ">'StorageList'!$A$15</definedName>
    <definedName name="RepairMean">'MachineList'!$17:$17</definedName>
    <definedName name="RepairStd">'MachineList'!$18:$18</definedName>
    <definedName name="Repetitions">'Model'!$B$4</definedName>
    <definedName name="RNSeed">'Model'!$B$5</definedName>
    <definedName name="RunIn">'Model'!$B$2</definedName>
    <definedName name="RunLength">'Model'!$B$3</definedName>
    <definedName name="ScrapArrow">'MachineList'!$42:$42</definedName>
    <definedName name="ScrapBlocked">'MachineList'!$43:$43</definedName>
    <definedName name="ScrapDone">'MachineList'!$44:$44</definedName>
    <definedName name="ScrapPct">'MachineList'!$45:$45</definedName>
    <definedName name="Scrapped">#REF!</definedName>
    <definedName name="ScrapStorage">'MachineList'!$41:$41</definedName>
    <definedName name="SetupTime">'MachineList'!$54:$54</definedName>
    <definedName name="Skew">'RambSchm'!$B$2</definedName>
    <definedName name="solver_adj" localSheetId="14" hidden="1">'RambSchm'!$A$2:$B$2</definedName>
    <definedName name="solver_drv" localSheetId="14" hidden="1">1</definedName>
    <definedName name="solver_est" localSheetId="14" hidden="1">2</definedName>
    <definedName name="solver_itr" localSheetId="14" hidden="1">200</definedName>
    <definedName name="solver_lhs1" localSheetId="14" hidden="1">'RambSchm'!$E$3</definedName>
    <definedName name="solver_lhs2" localSheetId="14" hidden="1">'RambSchm'!$F$3</definedName>
    <definedName name="solver_lhs3" localSheetId="14" hidden="1">'RambSchm'!$G$3</definedName>
    <definedName name="solver_lhs4" localSheetId="14" hidden="1">'RambSchm'!$H$3</definedName>
    <definedName name="solver_lhs5" localSheetId="14" hidden="1">'RambSchm'!$A$2</definedName>
    <definedName name="solver_lhs6" localSheetId="14" hidden="1">'RambSchm'!$B$2</definedName>
    <definedName name="solver_lhs7" localSheetId="14" hidden="1">'RambSchm'!$A$2</definedName>
    <definedName name="solver_lhs8" localSheetId="14" hidden="1">'RambSchm'!$B$2</definedName>
    <definedName name="solver_lhs9" localSheetId="14" hidden="1">'RambSchm'!$E$15</definedName>
    <definedName name="solver_lin" localSheetId="14" hidden="1">0</definedName>
    <definedName name="solver_num" localSheetId="14" hidden="1">9</definedName>
    <definedName name="solver_nwt" localSheetId="14" hidden="1">1</definedName>
    <definedName name="solver_opt" localSheetId="14" hidden="1">'RambSchm'!$F$11</definedName>
    <definedName name="solver_pre" localSheetId="14" hidden="1">0.000001</definedName>
    <definedName name="solver_rel1" localSheetId="14" hidden="1">3</definedName>
    <definedName name="solver_rel2" localSheetId="14" hidden="1">3</definedName>
    <definedName name="solver_rel3" localSheetId="14" hidden="1">3</definedName>
    <definedName name="solver_rel4" localSheetId="14" hidden="1">3</definedName>
    <definedName name="solver_rel5" localSheetId="14" hidden="1">1</definedName>
    <definedName name="solver_rel6" localSheetId="14" hidden="1">1</definedName>
    <definedName name="solver_rel7" localSheetId="14" hidden="1">3</definedName>
    <definedName name="solver_rel8" localSheetId="14" hidden="1">3</definedName>
    <definedName name="solver_rel9" localSheetId="14" hidden="1">3</definedName>
    <definedName name="solver_rhs1" localSheetId="14" hidden="1">0</definedName>
    <definedName name="solver_rhs2" localSheetId="14" hidden="1">0</definedName>
    <definedName name="solver_rhs3" localSheetId="14" hidden="1">0</definedName>
    <definedName name="solver_rhs4" localSheetId="14" hidden="1">0</definedName>
    <definedName name="solver_rhs5" localSheetId="14" hidden="1">300</definedName>
    <definedName name="solver_rhs6" localSheetId="14" hidden="1">200</definedName>
    <definedName name="solver_rhs7" localSheetId="14" hidden="1">0</definedName>
    <definedName name="solver_rhs8" localSheetId="14" hidden="1">0</definedName>
    <definedName name="solver_rhs9" localSheetId="14" hidden="1">'RambSchm'!$F$15</definedName>
    <definedName name="solver_scl" localSheetId="14" hidden="1">0</definedName>
    <definedName name="solver_sho" localSheetId="14" hidden="1">0</definedName>
    <definedName name="solver_tim" localSheetId="14" hidden="1">100</definedName>
    <definedName name="solver_tol" localSheetId="14" hidden="1">0.01</definedName>
    <definedName name="solver_typ" localSheetId="14" hidden="1">2</definedName>
    <definedName name="solver_val" localSheetId="14" hidden="1">0</definedName>
    <definedName name="Squash">'RambSchm'!$A$2</definedName>
    <definedName name="Starved">#REF!</definedName>
    <definedName name="Stock">'StorageList'!$8:$8</definedName>
    <definedName name="StockName">'StorageList'!$7:$7</definedName>
    <definedName name="Storage">'StorageList'!$1:$1</definedName>
    <definedName name="StorageList">'StorageList'!$A$1</definedName>
    <definedName name="StorName">'StorageList'!$2:$2</definedName>
    <definedName name="targetMu">'RambSchm'!$B$6</definedName>
    <definedName name="Targets">'RambSchm'!$B$6</definedName>
    <definedName name="targetSD">'RambSchm'!$B$7</definedName>
    <definedName name="TBFMean">'MachineList'!$11:$11</definedName>
    <definedName name="TBFStd">'MachineList'!$12:$12</definedName>
    <definedName name="UBnd">'RambSchm'!$E$14</definedName>
    <definedName name="Uniform">'RambSchm'!$D$23:$D$26</definedName>
    <definedName name="UniformLam">'RambSchm'!$C$18:$F$18</definedName>
    <definedName name="Var">'RambSchm'!$E$7</definedName>
  </definedNames>
  <calcPr fullCalcOnLoad="1"/>
</workbook>
</file>

<file path=xl/comments3.xml><?xml version="1.0" encoding="utf-8"?>
<comments xmlns="http://schemas.openxmlformats.org/spreadsheetml/2006/main">
  <authors>
    <author>A satisfied Microsoft Office user</author>
    <author>C</author>
  </authors>
  <commentList>
    <comment ref="B20" authorId="0">
      <text>
        <r>
          <rPr>
            <sz val="8"/>
            <rFont val="Tahoma"/>
            <family val="0"/>
          </rPr>
          <t>Storage: StorageAreas are where inventory may accumulate.  To convert a StorageArea to an infinite sink, set its capacity to 1.0E+99.  To make it an infinite source, set both capacity and initial stock to 1.0E+99.</t>
        </r>
      </text>
    </comment>
    <comment ref="B17" authorId="0">
      <text>
        <r>
          <rPr>
            <sz val="8"/>
            <rFont val="Tahoma"/>
            <family val="0"/>
          </rPr>
          <t>Down:  Machine has failed, and is  idle while undergoing repair.  Failures only occur when a machine is running, so there is a unit "in process" at a machine that is Down.</t>
        </r>
      </text>
    </comment>
    <comment ref="B16" authorId="0">
      <text>
        <r>
          <rPr>
            <sz val="8"/>
            <rFont val="Tahoma"/>
            <family val="0"/>
          </rPr>
          <t>Blocked:  Machine is idle, having finished a unit when the appropriate "Output" storage area is full. NOTE: Machine can be blocked by either "Normal" or "Scrap" output. In either case, the units just finished remain with the machine.  
  Blocked cannot happen if the Output storage area is "unAssigned".</t>
        </r>
      </text>
    </comment>
    <comment ref="B15" authorId="0">
      <text>
        <r>
          <rPr>
            <sz val="8"/>
            <rFont val="Tahoma"/>
            <family val="0"/>
          </rPr>
          <t>Starved:  Machine is idle because no input is available.  This cannot happen if the "Input" storage area is "unAssigned".
  To assign Inputs and Outputs, double click on the machine.</t>
        </r>
      </text>
    </comment>
    <comment ref="B14" authorId="0">
      <text>
        <r>
          <rPr>
            <sz val="8"/>
            <rFont val="Tahoma"/>
            <family val="0"/>
          </rPr>
          <t>Running:  Machine is processing a unit.  While it is running, the unit being processed resides at the machine.  
   When processing is finished, the unit is inspected.  The machine's next state (running, starved, blocked, scrapBlocked) depends on the states of the storage areas. 
   Note that if the appropriate output storage area is "unAssigned", the unit is "vaporized" (i.e. leaves the system).</t>
        </r>
      </text>
    </comment>
    <comment ref="B11" authorId="0">
      <text>
        <r>
          <rPr>
            <b/>
            <sz val="8"/>
            <rFont val="Tahoma"/>
            <family val="2"/>
          </rPr>
          <t>Color Code:</t>
        </r>
        <r>
          <rPr>
            <sz val="8"/>
            <rFont val="Tahoma"/>
            <family val="0"/>
          </rPr>
          <t xml:space="preserve">  Storage Areas always remain one color.  The color of a machine indicates its state.  Colors change only when "Animation" is "On".</t>
        </r>
      </text>
    </comment>
    <comment ref="B9" authorId="0">
      <text>
        <r>
          <rPr>
            <sz val="8"/>
            <rFont val="Tahoma"/>
            <family val="0"/>
          </rPr>
          <t>Run Number: This shows which repetition is in progress.</t>
        </r>
      </text>
    </comment>
    <comment ref="B8" authorId="0">
      <text>
        <r>
          <rPr>
            <sz val="8"/>
            <rFont val="Tahoma"/>
            <family val="0"/>
          </rPr>
          <t>Current Time:  This shows the progress of the simulation.  The simulation stops when Current Time has increased by the Run Length.</t>
        </r>
      </text>
    </comment>
    <comment ref="B6" authorId="0">
      <text>
        <r>
          <rPr>
            <sz val="8"/>
            <rFont val="Tahoma"/>
            <family val="0"/>
          </rPr>
          <t xml:space="preserve">"Animation" is ON when this box is checked. 
Animation makes the simulation runs much more slowly, but you can watch its progress in detail, seeing the contents of the buffers and the states of the machines.  </t>
        </r>
      </text>
    </comment>
    <comment ref="B5" authorId="0">
      <text>
        <r>
          <rPr>
            <sz val="8"/>
            <rFont val="Tahoma"/>
            <family val="0"/>
          </rPr>
          <t xml:space="preserve">Random Number Seed:  If you do not change this number, the random numbers used in the simulation  will be the same every time you press "Start a New Simulation".  </t>
        </r>
      </text>
    </comment>
    <comment ref="B4" authorId="0">
      <text>
        <r>
          <rPr>
            <sz val="8"/>
            <rFont val="Tahoma"/>
            <family val="0"/>
          </rPr>
          <t>Repetitions:  The number of times the simulation will be repeated after the Run-In.  The number of time units in each repetition is given by the Run Length.</t>
        </r>
      </text>
    </comment>
    <comment ref="B3" authorId="0">
      <text>
        <r>
          <rPr>
            <sz val="8"/>
            <rFont val="Tahoma"/>
            <family val="0"/>
          </rPr>
          <t>Run Length:  The number of time units in each "Repetition" of the simulation, after the Run-In.</t>
        </r>
      </text>
    </comment>
    <comment ref="B2" authorId="0">
      <text>
        <r>
          <rPr>
            <sz val="8"/>
            <rFont val="Tahoma"/>
            <family val="0"/>
          </rPr>
          <t>Run-In Time:  The number of time units in a "preliminary" simulation (run number zero), often used to allow the system to move away from the initial "empty and idle" state.  
To skip the Run-In, set Run-In Time to zero.</t>
        </r>
      </text>
    </comment>
    <comment ref="B13" authorId="1">
      <text>
        <r>
          <rPr>
            <sz val="8"/>
            <rFont val="Tahoma"/>
            <family val="2"/>
          </rPr>
          <t>Setup: Machine is being set up for process whose name is displayed.</t>
        </r>
      </text>
    </comment>
    <comment ref="B7" authorId="0">
      <text>
        <r>
          <rPr>
            <sz val="8"/>
            <rFont val="Tahoma"/>
            <family val="0"/>
          </rPr>
          <t>Step: Checking this box causes the simulation to proceed one step at a time, with "Animation"  ON.</t>
        </r>
      </text>
    </comment>
    <comment ref="B10" authorId="1">
      <text>
        <r>
          <rPr>
            <b/>
            <sz val="8"/>
            <rFont val="Tahoma"/>
            <family val="0"/>
          </rPr>
          <t xml:space="preserve">Output File: </t>
        </r>
        <r>
          <rPr>
            <sz val="8"/>
            <rFont val="Tahoma"/>
            <family val="2"/>
          </rPr>
          <t>This is the name of the excel file where the Model Description and the Output for this run is stored. A new file is created each time "Start a New Simulation" is clicked. You may return to the same model at any later time by using the button "Open a Factory File".</t>
        </r>
      </text>
    </comment>
    <comment ref="B12" authorId="1">
      <text>
        <r>
          <rPr>
            <sz val="8"/>
            <rFont val="Tahoma"/>
            <family val="2"/>
          </rPr>
          <t>Machines are where Processes are carried out. 
   When you click the  "Show States" button, the display shows the Name of the Active Process, the Arrows (if any) for that Process, and the state of the machine(indicated by its color in the list below). 
   When you click the "Show Model" button, the Name of the Machine is shown in its cell, and all Arrows are shown.</t>
        </r>
      </text>
    </comment>
    <comment ref="B19" authorId="1">
      <text>
        <r>
          <rPr>
            <sz val="8"/>
            <rFont val="Tahoma"/>
            <family val="2"/>
          </rPr>
          <t>StorageAreas contain Items produced by the machines. 
   When you click the "Show States" button, the total inventory is shown in the cell representing the StorageArea.
   When you click the "Show Model" button, the name of the StorageArea is displayed in its cell.</t>
        </r>
      </text>
    </comment>
  </commentList>
</comments>
</file>

<file path=xl/sharedStrings.xml><?xml version="1.0" encoding="utf-8"?>
<sst xmlns="http://schemas.openxmlformats.org/spreadsheetml/2006/main" count="386" uniqueCount="251">
  <si>
    <r>
      <t xml:space="preserve">    </t>
    </r>
    <r>
      <rPr>
        <u val="single"/>
        <sz val="10"/>
        <color indexed="12"/>
        <rFont val="Arial"/>
        <family val="2"/>
      </rPr>
      <t>If no LotSize has been specified for the current Process</t>
    </r>
    <r>
      <rPr>
        <sz val="10"/>
        <rFont val="Arial"/>
        <family val="0"/>
      </rPr>
      <t xml:space="preserve"> (i.e. LotSize=0), it will retain use of the machine until it stops normally (runs out of material or is stopped by its Control mechanism, as described below) or until a higher-priority Process is ready to start.</t>
    </r>
  </si>
  <si>
    <t xml:space="preserve"> CellSim.XLS Factory Simulator   Version 2.5     2/23/00</t>
  </si>
  <si>
    <t>MODEL: A CellSim model is constructed on the worksheet named "Model" in this Workbook.  You cannot make a model on another sheet. However, each time you run a simulation, the model's description is stored with the output. You may resurrect a previously saved model by using the Button "Open a Factory File".</t>
  </si>
  <si>
    <t xml:space="preserve"> USING CellSim</t>
  </si>
  <si>
    <r>
      <t xml:space="preserve">"BatchSize" is the number of UNITS (good plus defective) produced during ONE Processing time. 
"LotSize" tells how many BATCHES will be done after a given setup.  
&gt;   LotSize=0 means that the Process will run until starved, unless interrupted by one of higher priority.
&gt;   LotSize&gt;0 means that the Process will surrender the machine when the Lot is finished. 
&gt;   A lot is </t>
    </r>
    <r>
      <rPr>
        <sz val="10"/>
        <rFont val="Arial"/>
        <family val="2"/>
      </rPr>
      <t>"finished"</t>
    </r>
    <r>
      <rPr>
        <sz val="10"/>
        <rFont val="Arial"/>
        <family val="0"/>
      </rPr>
      <t xml:space="preserve"> when "LotSize*BatchSize" Non-Defective UNITS (or more) have been produced.
&gt;   A Batch may NOT be interrupted by another process. If a batch is interrupted by a machine failure, it will resume after repair is complete, with the same remaining processing time as before the failure. 
&gt;   When LotSize&gt;0 the Process will not surrender the machine to another Process until the lot is </t>
    </r>
    <r>
      <rPr>
        <sz val="10"/>
        <rFont val="Arial"/>
        <family val="2"/>
      </rPr>
      <t>"finished",</t>
    </r>
    <r>
      <rPr>
        <sz val="10"/>
        <rFont val="Arial"/>
        <family val="0"/>
      </rPr>
      <t xml:space="preserve"> even if Starved!  A Lot may be interrupted (preempted) by a priority 3 Process. If interrupted, the remaining lot quantity will be completed at the next opportunity. A preempted lot has priority above 2 but below 3, and must incur a setup to resume.</t>
    </r>
  </si>
  <si>
    <t>&gt; When a machine is available, Priority 2 (High) Processes will be done before Priority 1 (Normal). 
&gt; Priority 3 (PreEmpt) Processes may INTERRUPT lower priorities after a unit (batch) is done, even if the lot is not done. Preemption may NOT occur during setup or during production of a unit (batch).</t>
  </si>
  <si>
    <t>What is "Inventory Position"?</t>
  </si>
  <si>
    <t>POSITION = "on-hand" plus "Promised" inventory. 
&gt; A "Promise" occurs when a Process is set up. The quantity promised equals "LotSize*BatchSize", and that amount is added to the Position of the appropriate stock in the StorageArea designated by the "Normal Output". 
&gt; Defective units do not fulfil the promise. Hence defectives force additional batches be run in order to fulfil the promise. A Lot is not considered "finished" until the promise has been met.
&gt; LotSize = 0 means that no promise is made, so Inventory Position is not affected until output actually occurs.</t>
  </si>
  <si>
    <t>State: Blocked= 3, Running= 4, Down= 6, Setup= 7, Starved= 15</t>
  </si>
  <si>
    <t>Control by "Inventory Position" (False= control by stock-on-hand)</t>
  </si>
  <si>
    <t xml:space="preserve"> If both Inputs are assigned, the machine may not operate unless both Inputs are available.</t>
  </si>
  <si>
    <r>
      <t xml:space="preserve"> If Output is unassigned, the machine operates with unlimited demand; f</t>
    </r>
    <r>
      <rPr>
        <i/>
        <sz val="10"/>
        <color indexed="10"/>
        <rFont val="Arial"/>
        <family val="2"/>
      </rPr>
      <t>inished units are vaporized.</t>
    </r>
  </si>
  <si>
    <t xml:space="preserve"> If the Output StorageArea is full when a process ends, the machine is Blocked and cannot operate.</t>
  </si>
  <si>
    <r>
      <t xml:space="preserve"> </t>
    </r>
    <r>
      <rPr>
        <sz val="10"/>
        <rFont val="Arial"/>
        <family val="0"/>
      </rPr>
      <t>LotSize = 0 means the process will run until interrupted or starved.</t>
    </r>
  </si>
  <si>
    <r>
      <t xml:space="preserve"> LOTSIZE: </t>
    </r>
    <r>
      <rPr>
        <sz val="10"/>
        <rFont val="Arial"/>
        <family val="2"/>
      </rPr>
      <t>Number of Batches run after each setup. (Integer, &gt;= 0)</t>
    </r>
  </si>
  <si>
    <r>
      <t xml:space="preserve"> BATCHSIZE:</t>
    </r>
    <r>
      <rPr>
        <sz val="10"/>
        <rFont val="Arial"/>
        <family val="0"/>
      </rPr>
      <t xml:space="preserve"> The number of units produced in each Processing Time. (Integer, &gt;= 1)</t>
    </r>
  </si>
  <si>
    <r>
      <t xml:space="preserve"> SETUP TIME: Time to prepare for production (Constant</t>
    </r>
    <r>
      <rPr>
        <sz val="10"/>
        <rFont val="Arial"/>
        <family val="2"/>
      </rPr>
      <t>, &gt;= 0)</t>
    </r>
  </si>
  <si>
    <r>
      <t xml:space="preserve"> </t>
    </r>
    <r>
      <rPr>
        <sz val="10"/>
        <color indexed="12"/>
        <rFont val="Arial"/>
        <family val="2"/>
      </rPr>
      <t>DISTRIBUTION OF TIMES BETWEEN FAILURES</t>
    </r>
    <r>
      <rPr>
        <sz val="10"/>
        <rFont val="Arial"/>
        <family val="0"/>
      </rPr>
      <t>: Same instructions as Processing Times, below.</t>
    </r>
  </si>
  <si>
    <r>
      <t xml:space="preserve"> </t>
    </r>
    <r>
      <rPr>
        <sz val="10"/>
        <color indexed="12"/>
        <rFont val="Arial"/>
        <family val="2"/>
      </rPr>
      <t>DISTRIBUTION OF REPAIR TIMES</t>
    </r>
    <r>
      <rPr>
        <sz val="10"/>
        <rFont val="Arial"/>
        <family val="0"/>
      </rPr>
      <t>: Same instructions as Processing Times, below.</t>
    </r>
  </si>
  <si>
    <r>
      <t>StorageAreas</t>
    </r>
    <r>
      <rPr>
        <sz val="10"/>
        <rFont val="Arial"/>
        <family val="0"/>
      </rPr>
      <t xml:space="preserve"> have 3 properties: </t>
    </r>
    <r>
      <rPr>
        <sz val="10"/>
        <color indexed="12"/>
        <rFont val="Arial"/>
        <family val="2"/>
      </rPr>
      <t>Name,</t>
    </r>
    <r>
      <rPr>
        <sz val="10"/>
        <rFont val="Arial"/>
        <family val="0"/>
      </rPr>
      <t xml:space="preserve"> </t>
    </r>
    <r>
      <rPr>
        <sz val="10"/>
        <color indexed="12"/>
        <rFont val="Arial"/>
        <family val="2"/>
      </rPr>
      <t>Capacity</t>
    </r>
    <r>
      <rPr>
        <sz val="10"/>
        <rFont val="Arial"/>
        <family val="0"/>
      </rPr>
      <t xml:space="preserve"> and a list of </t>
    </r>
    <r>
      <rPr>
        <sz val="10"/>
        <color indexed="12"/>
        <rFont val="Arial"/>
        <family val="2"/>
      </rPr>
      <t>Items</t>
    </r>
    <r>
      <rPr>
        <sz val="10"/>
        <rFont val="Arial"/>
        <family val="0"/>
      </rPr>
      <t>.</t>
    </r>
  </si>
  <si>
    <r>
      <t>Items</t>
    </r>
    <r>
      <rPr>
        <sz val="10"/>
        <rFont val="Arial"/>
        <family val="0"/>
      </rPr>
      <t xml:space="preserve"> have 2 properties: </t>
    </r>
    <r>
      <rPr>
        <sz val="10"/>
        <color indexed="12"/>
        <rFont val="Arial"/>
        <family val="2"/>
      </rPr>
      <t>Name</t>
    </r>
    <r>
      <rPr>
        <sz val="10"/>
        <rFont val="Arial"/>
        <family val="0"/>
      </rPr>
      <t xml:space="preserve"> and </t>
    </r>
    <r>
      <rPr>
        <sz val="10"/>
        <color indexed="12"/>
        <rFont val="Arial"/>
        <family val="2"/>
      </rPr>
      <t>Initial Stock</t>
    </r>
    <r>
      <rPr>
        <sz val="10"/>
        <rFont val="Arial"/>
        <family val="0"/>
      </rPr>
      <t>.</t>
    </r>
  </si>
  <si>
    <r>
      <t>"Shifted"</t>
    </r>
    <r>
      <rPr>
        <sz val="10"/>
        <rFont val="Arial"/>
        <family val="0"/>
      </rPr>
      <t xml:space="preserve"> means adding a constant.  Hence, the shifted exponential is just like the exponential, except that its minimum value is greater than zero.  To return a "shifted" distribution to its "unshifted" position, either reduce the mean or increase the standard  deviation.  For the distributions listed in the box, you can just set the standard deviation equal to the mean, and then select the button next to the distribution name.  The computer will automatically reduce the standard deviation to its "unshifted" value.</t>
    </r>
  </si>
  <si>
    <t>generalization of Tukey's Lambda Distribution.</t>
  </si>
  <si>
    <t xml:space="preserve">Labels on the graph give the mean, median, standard deviation, and the third and fourth </t>
  </si>
  <si>
    <t>standardized central moments.  Colored lines on the graph show the mean, the median,</t>
  </si>
  <si>
    <t>and the ranges between common fractiles: 0.01 to 0.99, 0.05 to 0.95, and 0.25 to 0.75.</t>
  </si>
  <si>
    <t>All of the distributions except the uniform are approximations, using Ramburg and Schmeiser's</t>
  </si>
  <si>
    <r>
      <t xml:space="preserve">The </t>
    </r>
    <r>
      <rPr>
        <sz val="10"/>
        <color indexed="12"/>
        <rFont val="Arial"/>
        <family val="2"/>
      </rPr>
      <t>"Uniform"</t>
    </r>
    <r>
      <rPr>
        <sz val="10"/>
        <rFont val="Arial"/>
        <family val="0"/>
      </rPr>
      <t xml:space="preserve"> distribution has fixed upper limit, b, and fixed lower limit, a.  The mean is (a + b)/2 and the standard deviation is (b - a)/sqrt(12) = (b - a)/3.464102. Going the other way, the two limits are a = m - s sqrt(12) and b = m + s sqrt(12). For example, if processing time is uniformly distributed between 5 and 11 minutes, the mean is 8 and the standard deviation is 1.732.  Select the "Uniform" button, type these values into the mean and standard deviation, and press the button "Enter Mean &amp; StDev".</t>
    </r>
  </si>
  <si>
    <t>This brings up another screen that displays the processing time distribution on a graph. You may enter the mean and standard deviation directly in the appropriate boxes.  The shape of the distribution may be changed by choosing from several options (Uniform, Shifted  Exponential, Shifted Erlang, and Normal) or by moving the "sliders" on the edge of the diagram.</t>
  </si>
  <si>
    <t xml:space="preserve"> To simulate constant processing time, set the standard deviation to zero.</t>
  </si>
  <si>
    <t>Technical notes regarding the Distributions:</t>
  </si>
  <si>
    <t xml:space="preserve"> MODELING: StorageAreas and Items</t>
  </si>
  <si>
    <t xml:space="preserve"> MODELING: Machines and Processes</t>
  </si>
  <si>
    <r>
      <t xml:space="preserve"> John O. McClain      </t>
    </r>
    <r>
      <rPr>
        <sz val="10"/>
        <color indexed="12"/>
        <rFont val="Courier New"/>
        <family val="3"/>
      </rPr>
      <t xml:space="preserve"> jom1@cornell.edu</t>
    </r>
  </si>
  <si>
    <t xml:space="preserve"> Johnson Graduate School of Management</t>
  </si>
  <si>
    <t xml:space="preserve"> Cornell University</t>
  </si>
  <si>
    <t xml:space="preserve"> Ithaca NY 14853</t>
  </si>
  <si>
    <t xml:space="preserve"> The remaining instructions are in three sections:</t>
  </si>
  <si>
    <r>
      <t xml:space="preserve">  </t>
    </r>
    <r>
      <rPr>
        <sz val="10"/>
        <color indexed="10"/>
        <rFont val="Arial"/>
        <family val="2"/>
      </rPr>
      <t xml:space="preserve"> CONTROLLING THE SIMULATION</t>
    </r>
    <r>
      <rPr>
        <sz val="10"/>
        <rFont val="Arial"/>
        <family val="0"/>
      </rPr>
      <t>; what numbers you have to enter before running a simulation.</t>
    </r>
  </si>
  <si>
    <r>
      <t xml:space="preserve">   </t>
    </r>
    <r>
      <rPr>
        <sz val="10"/>
        <color indexed="10"/>
        <rFont val="Arial"/>
        <family val="2"/>
      </rPr>
      <t>RUNNING A SIMULATION</t>
    </r>
    <r>
      <rPr>
        <sz val="10"/>
        <rFont val="Arial"/>
        <family val="0"/>
      </rPr>
      <t>; what the buttons do.</t>
    </r>
  </si>
  <si>
    <r>
      <t xml:space="preserve">   </t>
    </r>
    <r>
      <rPr>
        <sz val="10"/>
        <color indexed="10"/>
        <rFont val="Arial"/>
        <family val="2"/>
      </rPr>
      <t>MODELING</t>
    </r>
    <r>
      <rPr>
        <sz val="10"/>
        <rFont val="Arial"/>
        <family val="0"/>
      </rPr>
      <t>; how to construct or change a model.</t>
    </r>
  </si>
  <si>
    <t xml:space="preserve"> CONTROLLING THE SIMULATION</t>
  </si>
  <si>
    <t xml:space="preserve">   Run-In Time can be set to zero if you do not want a run-in period.</t>
  </si>
  <si>
    <t xml:space="preserve"> RUNNING A SIMULATION</t>
  </si>
  <si>
    <t xml:space="preserve"> MODELING</t>
  </si>
  <si>
    <t xml:space="preserve">     After moving an item, press the "ReDraw" button to move the arrows.</t>
  </si>
  <si>
    <t xml:space="preserve">    Press that button, select an empty cell, and press OK.</t>
  </si>
  <si>
    <t xml:space="preserve"> If Input is unassigned, the machine operates with unlimited supply.</t>
  </si>
  <si>
    <r>
      <t xml:space="preserve"> </t>
    </r>
    <r>
      <rPr>
        <sz val="10"/>
        <color indexed="12"/>
        <rFont val="Arial"/>
        <family val="2"/>
      </rPr>
      <t>DISTRIBUTION OF PROCESSING TIMES</t>
    </r>
    <r>
      <rPr>
        <sz val="10"/>
        <rFont val="Arial"/>
        <family val="0"/>
      </rPr>
      <t xml:space="preserve">: Click the "Change Processing Distrib." button. </t>
    </r>
  </si>
  <si>
    <t>Answers to Common Questions:</t>
  </si>
  <si>
    <t>Answers</t>
  </si>
  <si>
    <t>What do the "Color Codes" mean?</t>
  </si>
  <si>
    <t>Help is available on the worksheet.  Position the cursor over any COLOR CODE and read the "pop-up" note.  It will tell you what the COLOR CODE means.</t>
  </si>
  <si>
    <t>Run-In Time:</t>
  </si>
  <si>
    <t>Run Length:</t>
  </si>
  <si>
    <t>Repetitions:</t>
  </si>
  <si>
    <t>Rand. Numb. Seed:</t>
  </si>
  <si>
    <t>Animation:</t>
  </si>
  <si>
    <t>CurrentTime:</t>
  </si>
  <si>
    <t>Run Number:</t>
  </si>
  <si>
    <t>running</t>
  </si>
  <si>
    <t>starved</t>
  </si>
  <si>
    <t>blocked</t>
  </si>
  <si>
    <t>down</t>
  </si>
  <si>
    <t xml:space="preserve">Storage </t>
  </si>
  <si>
    <t>Inventory</t>
  </si>
  <si>
    <t>Lam1</t>
  </si>
  <si>
    <t>Lam2</t>
  </si>
  <si>
    <t>Lam3</t>
  </si>
  <si>
    <t>Lam4</t>
  </si>
  <si>
    <t>MachFailTemp</t>
  </si>
  <si>
    <t>Capacity</t>
  </si>
  <si>
    <t>Generic Formulas</t>
  </si>
  <si>
    <t>u</t>
  </si>
  <si>
    <t>x</t>
  </si>
  <si>
    <t>f(x)</t>
  </si>
  <si>
    <t>.01-.99</t>
  </si>
  <si>
    <t>.05-.95</t>
  </si>
  <si>
    <t>.25-.75</t>
  </si>
  <si>
    <t>Median</t>
  </si>
  <si>
    <t>Mean</t>
  </si>
  <si>
    <t>targetMu</t>
  </si>
  <si>
    <t>mean</t>
  </si>
  <si>
    <t>targetSD</t>
  </si>
  <si>
    <t>var</t>
  </si>
  <si>
    <t>a3</t>
  </si>
  <si>
    <t>m3</t>
  </si>
  <si>
    <t>a4</t>
  </si>
  <si>
    <t>m4</t>
  </si>
  <si>
    <t>M3Std</t>
  </si>
  <si>
    <t>alpha</t>
  </si>
  <si>
    <t>M4Std</t>
  </si>
  <si>
    <t>beta</t>
  </si>
  <si>
    <t>median</t>
  </si>
  <si>
    <t>LowerBnd</t>
  </si>
  <si>
    <t>UpperBnd</t>
  </si>
  <si>
    <t>Fractile001</t>
  </si>
  <si>
    <t>NormalLam</t>
  </si>
  <si>
    <t>UniformLam</t>
  </si>
  <si>
    <t>ExponentialLam</t>
  </si>
  <si>
    <t>GammaLam</t>
  </si>
  <si>
    <t>Gamma</t>
  </si>
  <si>
    <t>Normal</t>
  </si>
  <si>
    <t>Exponential</t>
  </si>
  <si>
    <t>Uniform</t>
  </si>
  <si>
    <t xml:space="preserve">        Position</t>
  </si>
  <si>
    <t>Priority</t>
  </si>
  <si>
    <t>SetupTime</t>
  </si>
  <si>
    <t>ActiveProcess</t>
  </si>
  <si>
    <t>setup</t>
  </si>
  <si>
    <t>Step:</t>
  </si>
  <si>
    <t>What does "Priority" mean for a Process?</t>
  </si>
  <si>
    <t>Proc1</t>
  </si>
  <si>
    <t>BatchSizePerLot</t>
  </si>
  <si>
    <t>LotSizePerSetup</t>
  </si>
  <si>
    <t>Output File:</t>
  </si>
  <si>
    <t>What goes into the "Light Yellow" cells? (Run-in Time, etc.)</t>
  </si>
  <si>
    <t>Help is available on the worksheet.  Position the cursor over any LIGHT YELLOW CELL and read the "pop-up" note.  It will tell you what the cell is for.</t>
  </si>
  <si>
    <t>What is the difference between "Batch" and "Lot"?</t>
  </si>
  <si>
    <t>What are "Controls" and how do they work?</t>
  </si>
  <si>
    <r>
      <t>SIMULATION RESULTS</t>
    </r>
    <r>
      <rPr>
        <sz val="10"/>
        <rFont val="Arial"/>
        <family val="0"/>
      </rPr>
      <t xml:space="preserve"> are stored on a series of worksheets in the output file:</t>
    </r>
  </si>
  <si>
    <t>Use any of Microsoft Excel's methods to tabulate or display the results.</t>
  </si>
  <si>
    <r>
      <t>"Run-In Time"</t>
    </r>
    <r>
      <rPr>
        <sz val="10"/>
        <rFont val="Arial"/>
        <family val="0"/>
      </rPr>
      <t>: the amount of time you want to simulate during a Run-In period, often used to  allow the system to move away from its initial state before collecting data.</t>
    </r>
  </si>
  <si>
    <r>
      <t>"Run Length"</t>
    </r>
    <r>
      <rPr>
        <sz val="10"/>
        <rFont val="Arial"/>
        <family val="0"/>
      </rPr>
      <t>:  the amount of time you want to simulate during each repetition of the simulation.</t>
    </r>
  </si>
  <si>
    <r>
      <t>"Repetitions"</t>
    </r>
    <r>
      <rPr>
        <sz val="10"/>
        <rFont val="Arial"/>
        <family val="0"/>
      </rPr>
      <t>: how many times you want the simulation to repeat after the run-in.</t>
    </r>
  </si>
  <si>
    <r>
      <t>"Random Number Seed"</t>
    </r>
    <r>
      <rPr>
        <sz val="10"/>
        <rFont val="Arial"/>
        <family val="0"/>
      </rPr>
      <t>: every New Simulation uses the same sequence of random numbers.</t>
    </r>
  </si>
  <si>
    <t>To get a different sequence, change the integer in this box.  You might want to write down the numbers that you use, for future reference, in case you want to duplicate your runs.</t>
  </si>
  <si>
    <r>
      <t>"Animation"</t>
    </r>
    <r>
      <rPr>
        <sz val="10"/>
        <rFont val="Arial"/>
        <family val="0"/>
      </rPr>
      <t>: Check this box to see the factory change as the simulation runs.</t>
    </r>
  </si>
  <si>
    <r>
      <t>"Step"</t>
    </r>
    <r>
      <rPr>
        <sz val="10"/>
        <rFont val="Arial"/>
        <family val="0"/>
      </rPr>
      <t>: Check this box to run the simulation one-step-at-a-time.</t>
    </r>
  </si>
  <si>
    <r>
      <t>"ReDraw"</t>
    </r>
    <r>
      <rPr>
        <sz val="10"/>
        <rFont val="Arial"/>
        <family val="0"/>
      </rPr>
      <t xml:space="preserve"> and </t>
    </r>
    <r>
      <rPr>
        <sz val="10"/>
        <color indexed="12"/>
        <rFont val="Arial"/>
        <family val="2"/>
      </rPr>
      <t>"FixMe"</t>
    </r>
    <r>
      <rPr>
        <sz val="10"/>
        <rFont val="Arial"/>
        <family val="0"/>
      </rPr>
      <t xml:space="preserve"> buttons have nothing to do with the simulation.  Use ReDraw if the arrows do not line up.  Use FixMe if you get an overflow message pertaining to "DrawingObjects".</t>
    </r>
  </si>
  <si>
    <r>
      <t xml:space="preserve"> There are two kinds of elements: </t>
    </r>
    <r>
      <rPr>
        <sz val="10"/>
        <color indexed="12"/>
        <rFont val="Arial"/>
        <family val="2"/>
      </rPr>
      <t>Machines</t>
    </r>
    <r>
      <rPr>
        <sz val="10"/>
        <rFont val="Arial"/>
        <family val="2"/>
      </rPr>
      <t xml:space="preserve"> and </t>
    </r>
    <r>
      <rPr>
        <sz val="10"/>
        <color indexed="12"/>
        <rFont val="Arial"/>
        <family val="2"/>
      </rPr>
      <t>Storage.</t>
    </r>
    <r>
      <rPr>
        <sz val="10"/>
        <rFont val="Arial"/>
        <family val="2"/>
      </rPr>
      <t xml:space="preserve"> You can add an element to any empty cell by double-clicking on the cell and responding to the prompts.</t>
    </r>
  </si>
  <si>
    <r>
      <t xml:space="preserve"> </t>
    </r>
    <r>
      <rPr>
        <sz val="10"/>
        <color indexed="12"/>
        <rFont val="Arial"/>
        <family val="2"/>
      </rPr>
      <t>MOVING:</t>
    </r>
    <r>
      <rPr>
        <sz val="10"/>
        <rFont val="Arial"/>
        <family val="0"/>
      </rPr>
      <t xml:space="preserve"> You may move an existing element by dragging it, Excel style, or by cutting and pasting to an </t>
    </r>
    <r>
      <rPr>
        <b/>
        <sz val="10"/>
        <color indexed="10"/>
        <rFont val="Arial"/>
        <family val="2"/>
      </rPr>
      <t>empty</t>
    </r>
    <r>
      <rPr>
        <sz val="10"/>
        <rFont val="Arial"/>
        <family val="0"/>
      </rPr>
      <t xml:space="preserve"> cell on the same sheet.</t>
    </r>
  </si>
  <si>
    <r>
      <t xml:space="preserve">The </t>
    </r>
    <r>
      <rPr>
        <b/>
        <sz val="10"/>
        <color indexed="10"/>
        <rFont val="Arial"/>
        <family val="2"/>
      </rPr>
      <t>"Inventory"</t>
    </r>
    <r>
      <rPr>
        <sz val="10"/>
        <rFont val="Arial"/>
        <family val="0"/>
      </rPr>
      <t xml:space="preserve"> sheet contains average, ending, maximum and minimum values for the entire stock in each StorageArea.</t>
    </r>
  </si>
  <si>
    <r>
      <t xml:space="preserve">The </t>
    </r>
    <r>
      <rPr>
        <b/>
        <sz val="10"/>
        <color indexed="10"/>
        <rFont val="Arial"/>
        <family val="2"/>
      </rPr>
      <t>"Machines"</t>
    </r>
    <r>
      <rPr>
        <sz val="10"/>
        <rFont val="Arial"/>
        <family val="0"/>
      </rPr>
      <t xml:space="preserve"> sheet contains the fraction of time each machine was utilized (running), starved, blocked,  or down for repair, the number of units scrapped and the number successfully completed, number of Batches and Lots completed, Setups done, Preemptions that occurred and the number of machine failures.</t>
    </r>
  </si>
  <si>
    <r>
      <t xml:space="preserve">   Individual </t>
    </r>
    <r>
      <rPr>
        <b/>
        <sz val="10"/>
        <color indexed="10"/>
        <rFont val="Arial"/>
        <family val="2"/>
      </rPr>
      <t>Item</t>
    </r>
    <r>
      <rPr>
        <sz val="10"/>
        <rFont val="Arial"/>
        <family val="0"/>
      </rPr>
      <t xml:space="preserve"> data is on a separate sheet with the name of the StorageArea.</t>
    </r>
  </si>
  <si>
    <r>
      <t xml:space="preserve">   Individual </t>
    </r>
    <r>
      <rPr>
        <b/>
        <sz val="10"/>
        <color indexed="10"/>
        <rFont val="Arial"/>
        <family val="2"/>
      </rPr>
      <t>Process</t>
    </r>
    <r>
      <rPr>
        <sz val="10"/>
        <rFont val="Arial"/>
        <family val="0"/>
      </rPr>
      <t xml:space="preserve"> data is on a separate sheet with the name of the Machine.</t>
    </r>
  </si>
  <si>
    <r>
      <t>"Show States"</t>
    </r>
    <r>
      <rPr>
        <sz val="10"/>
        <rFont val="Arial"/>
        <family val="0"/>
      </rPr>
      <t xml:space="preserve"> or </t>
    </r>
    <r>
      <rPr>
        <sz val="10"/>
        <color indexed="12"/>
        <rFont val="Arial"/>
        <family val="2"/>
      </rPr>
      <t>"Show Model"</t>
    </r>
    <r>
      <rPr>
        <sz val="10"/>
        <rFont val="Arial"/>
        <family val="0"/>
      </rPr>
      <t xml:space="preserve"> toggles between a view of the current state of each Machine and StorageArea, and a view of the model that shows all arrows, Machine names and StorageArea names. </t>
    </r>
  </si>
  <si>
    <t>StorageAreas:</t>
  </si>
  <si>
    <t>Color Code:</t>
  </si>
  <si>
    <t>Machines:</t>
  </si>
  <si>
    <t>Number of Failures this run</t>
  </si>
  <si>
    <t>Next Failure Time</t>
  </si>
  <si>
    <t>Time Between Failures: Mean</t>
  </si>
  <si>
    <t>Standard Dev</t>
  </si>
  <si>
    <t>Ramberg-Schmeiser paramaters: Lam1</t>
  </si>
  <si>
    <t>Repair Time: Mean</t>
  </si>
  <si>
    <t>Machine Location formula:</t>
  </si>
  <si>
    <t>Number of Processes</t>
  </si>
  <si>
    <t>Process Name</t>
  </si>
  <si>
    <t>Control Level</t>
  </si>
  <si>
    <t>Process enabled when stock or position &lt;= Level (&gt;= if false)</t>
  </si>
  <si>
    <t>Arrow Name</t>
  </si>
  <si>
    <t>Input 2: StorageArea formula</t>
  </si>
  <si>
    <t>Input 1: StorageArea formula</t>
  </si>
  <si>
    <t>Normal Output: StorageArea formula</t>
  </si>
  <si>
    <t>Scrap Output: StorageArea formula</t>
  </si>
  <si>
    <t>Control: StorageArea formula</t>
  </si>
  <si>
    <t>Item (formula)</t>
  </si>
  <si>
    <t>Control Item (formula): "blank" if controlled by total for all items</t>
  </si>
  <si>
    <t>Processing time: Mean</t>
  </si>
  <si>
    <t>PreEmpted Process waiting to resume (if any)</t>
  </si>
  <si>
    <t>Units Blocked at this machine</t>
  </si>
  <si>
    <t>Units delivered</t>
  </si>
  <si>
    <t>Lot will be finished when 
Normal Output =</t>
  </si>
  <si>
    <t>Lots completed</t>
  </si>
  <si>
    <t>Setups completed</t>
  </si>
  <si>
    <t>Batches completed</t>
  </si>
  <si>
    <t>Number of times preempted</t>
  </si>
  <si>
    <t>StorageArea Location formula:</t>
  </si>
  <si>
    <t>StorageArea Name</t>
  </si>
  <si>
    <t>Number of different Items</t>
  </si>
  <si>
    <t>Stock</t>
  </si>
  <si>
    <t>Available at Blocked Machines</t>
  </si>
  <si>
    <t xml:space="preserve">        Initial Stock</t>
  </si>
  <si>
    <t>NA LastArriv</t>
  </si>
  <si>
    <t>N.A.: HotTags</t>
  </si>
  <si>
    <t>N.A.: ColdTags</t>
  </si>
  <si>
    <t>N.A.: InitTags</t>
  </si>
  <si>
    <t>N.A.: ReOrderQ</t>
  </si>
  <si>
    <t>N.A.: Min</t>
  </si>
  <si>
    <t>Item Name</t>
  </si>
  <si>
    <t>Name</t>
  </si>
  <si>
    <t>Current activity completion time</t>
  </si>
  <si>
    <t>Unfinished process time</t>
  </si>
  <si>
    <t>ARROWS: What are they? How do I change them?</t>
  </si>
  <si>
    <t>How do I ADD a new Machine or StorageArea?</t>
  </si>
  <si>
    <t>To ADD a Machine or StorageArea, Double-Click on an empty cell.</t>
  </si>
  <si>
    <t>How do I COPY an existing Machine or StorageArea?</t>
  </si>
  <si>
    <t>How do I MOVE an existing Machine or StorageArea?</t>
  </si>
  <si>
    <t>How do I CHANGE an existing Machine or StorageArea?</t>
  </si>
  <si>
    <t>To CHANGE any characteristic of an existing Machine or StorageArea, Double-Click on it.</t>
  </si>
  <si>
    <t>You can't link Machines directly, but you can get the same result by connecting them through a StorageArea that has capacity equal to zero.</t>
  </si>
  <si>
    <t>No, Machines do not need input arrows. If a Process has no input, it runs as though it had an unlimited supply of material.</t>
  </si>
  <si>
    <t>No, Machines do not need output arrows.  If a Process has no output arrow, its outputs are counted and then vaporized.  The same is true for scrap output.</t>
  </si>
  <si>
    <t>Controls indicate when a Process is allowed to run. (A Process with no control may run at any time.) A "High" control turns the Process on when Inventory is &gt;= the control level. A "Low" control activates when inventory is &lt;= the control level. Controls may be based on "Inventory Position" rather than "Inventory On Hand". Thus, each Process has a choice of 5 controls: None; Low Stock; Low Position; High Stock; High Position. The controlling inventory is located in a storageArea that you choose, and may refer to "one item" or "total of all items" at that storageArea.</t>
  </si>
  <si>
    <t>To COPY a Machine or StorageArea, Double-Click on it and click the Copy button.  DO NOT use the Edit menu or Cntl-C to copy.  It won't work.</t>
  </si>
  <si>
    <t>To MOVE a Machine or StorageArea, select it, drag it to a new location, and click the ReDraw button.</t>
  </si>
  <si>
    <t>You can't make links by clicking on a StorageArea. Links come from Processes inside Machines. To establish a link, Double-Click on the Machine, select a Process, click "Edit Process" and use Assign Input.</t>
  </si>
  <si>
    <t>Double-Click on the Machine, select a Process, click Edit Process, and use Assign Output or Assign Scrap Output.</t>
  </si>
  <si>
    <t>ARROWS are material flow paths that LINK machines to StorageAreas.  The point of the arrow shows where material goes.  The tail shows where it comes from.  Red (dashed) arrows indicate scrap output from a Machine. TO CHANGE AN ARROW, Double-Click on a Machine, select a Process, click Edit Process, and change its inputs and/or outputs.</t>
  </si>
  <si>
    <t xml:space="preserve">  INPUT: Do Machines need INPUT arrows?</t>
  </si>
  <si>
    <t xml:space="preserve">  OUTPUT: Do Machines need OUTPUT arrows?</t>
  </si>
  <si>
    <t xml:space="preserve">  To make an ARROW from a Machine to a StorageArea:</t>
  </si>
  <si>
    <t xml:space="preserve">  To make an ARROW from a Machine to another Machine?</t>
  </si>
  <si>
    <t xml:space="preserve">  To make an ARROW from a StorageArea to something else?</t>
  </si>
  <si>
    <r>
      <t xml:space="preserve"> </t>
    </r>
    <r>
      <rPr>
        <sz val="10"/>
        <color indexed="12"/>
        <rFont val="Arial"/>
        <family val="2"/>
      </rPr>
      <t>COPYING:</t>
    </r>
    <r>
      <rPr>
        <sz val="10"/>
        <rFont val="Arial"/>
        <family val="0"/>
      </rPr>
      <t xml:space="preserve"> </t>
    </r>
    <r>
      <rPr>
        <i/>
        <sz val="10"/>
        <color indexed="10"/>
        <rFont val="Arial"/>
        <family val="0"/>
      </rPr>
      <t>YOU MAY NOT COPY</t>
    </r>
    <r>
      <rPr>
        <sz val="10"/>
        <rFont val="Arial"/>
        <family val="0"/>
      </rPr>
      <t xml:space="preserve"> elements using the Excel menu.  Instead, double-click or </t>
    </r>
  </si>
  <si>
    <t xml:space="preserve"> right-click on the machine or StorageArea; a button on the resulting screen is for copying.</t>
  </si>
  <si>
    <t xml:space="preserve">    Double-click or right-click on a StorageArea to see or change the properties.</t>
  </si>
  <si>
    <t xml:space="preserve">    Double-click or right-click on a StorageArea, select an Item and click "Edit Item" to see or change the properties.</t>
  </si>
  <si>
    <r>
      <t>Machines</t>
    </r>
    <r>
      <rPr>
        <sz val="10"/>
        <rFont val="Arial"/>
        <family val="0"/>
      </rPr>
      <t xml:space="preserve"> have 4 properties: </t>
    </r>
    <r>
      <rPr>
        <sz val="10"/>
        <color indexed="12"/>
        <rFont val="Arial"/>
        <family val="2"/>
      </rPr>
      <t>Name, Failure Distribution, Repair Time Distribution,</t>
    </r>
    <r>
      <rPr>
        <sz val="10"/>
        <rFont val="Arial"/>
        <family val="0"/>
      </rPr>
      <t xml:space="preserve"> and a list of </t>
    </r>
    <r>
      <rPr>
        <sz val="10"/>
        <color indexed="12"/>
        <rFont val="Arial"/>
        <family val="2"/>
      </rPr>
      <t xml:space="preserve">Processes. </t>
    </r>
    <r>
      <rPr>
        <sz val="10"/>
        <rFont val="Arial"/>
        <family val="2"/>
      </rPr>
      <t xml:space="preserve"> Double-click on a Machine to change its properties.</t>
    </r>
  </si>
  <si>
    <t xml:space="preserve">    Double-click or right-click on a Machine select a Process and click "Edit Process" to see or change the properties.</t>
  </si>
  <si>
    <r>
      <t xml:space="preserve"> </t>
    </r>
    <r>
      <rPr>
        <sz val="10"/>
        <rFont val="Arial"/>
        <family val="0"/>
      </rPr>
      <t>LotSize &gt; 0 means the process will run until interrupted or until "BatchSize*LotSize" non-defective units have been completed. Only Priority 3 Processes may preempt a Process with LotSize &gt;0. If preempted, the process will restart (including setup) at a later time to finish the Lot.</t>
    </r>
  </si>
  <si>
    <r>
      <t xml:space="preserve">  </t>
    </r>
    <r>
      <rPr>
        <sz val="10"/>
        <rFont val="Arial"/>
        <family val="0"/>
      </rPr>
      <t>All units in a batch are processed simultaneously. Preemption during a Batch is not allowed.</t>
    </r>
  </si>
  <si>
    <r>
      <t xml:space="preserve"> </t>
    </r>
    <r>
      <rPr>
        <sz val="10"/>
        <color indexed="12"/>
        <rFont val="Arial"/>
        <family val="2"/>
      </rPr>
      <t>NORMAL OUTPUT:</t>
    </r>
    <r>
      <rPr>
        <sz val="10"/>
        <rFont val="Arial"/>
        <family val="0"/>
      </rPr>
      <t xml:space="preserve"> Same instructions as for INPUT.</t>
    </r>
    <r>
      <rPr>
        <i/>
        <sz val="10"/>
        <color indexed="10"/>
        <rFont val="Arial"/>
        <family val="0"/>
      </rPr>
      <t xml:space="preserve"> </t>
    </r>
  </si>
  <si>
    <r>
      <t xml:space="preserve"> SCRAP</t>
    </r>
    <r>
      <rPr>
        <sz val="10"/>
        <rFont val="Arial"/>
        <family val="0"/>
      </rPr>
      <t xml:space="preserve"> </t>
    </r>
    <r>
      <rPr>
        <sz val="10"/>
        <color indexed="12"/>
        <rFont val="Arial"/>
        <family val="2"/>
      </rPr>
      <t>OUTPUT:</t>
    </r>
    <r>
      <rPr>
        <sz val="10"/>
        <rFont val="Arial"/>
        <family val="0"/>
      </rPr>
      <t xml:space="preserve"> Same instructions as for NORMAL OUTPUT.</t>
    </r>
  </si>
  <si>
    <r>
      <t xml:space="preserve"> </t>
    </r>
    <r>
      <rPr>
        <sz val="10"/>
        <color indexed="12"/>
        <rFont val="Arial"/>
        <family val="2"/>
      </rPr>
      <t>CONTROLS:</t>
    </r>
    <r>
      <rPr>
        <sz val="10"/>
        <rFont val="Arial"/>
        <family val="0"/>
      </rPr>
      <t xml:space="preserve"> Click the "Change" button.</t>
    </r>
  </si>
  <si>
    <t xml:space="preserve"> To select a StorageArea to host the control, click "Assign Control Point", position the cursor on an existing StorageArea, and click "OK". Then select an Item or just click "OK" again. If no item is selected, the control is based on the sum of all items in the StorageArea.</t>
  </si>
  <si>
    <r>
      <t>Put a "Control Level" in the appropriate box.</t>
    </r>
    <r>
      <rPr>
        <sz val="10"/>
        <rFont val="Arial"/>
        <family val="2"/>
      </rPr>
      <t xml:space="preserve"> </t>
    </r>
  </si>
  <si>
    <r>
      <t xml:space="preserve">   </t>
    </r>
    <r>
      <rPr>
        <sz val="10"/>
        <rFont val="Arial"/>
        <family val="2"/>
      </rPr>
      <t>This determines the quantity at which the control will activate the process.</t>
    </r>
  </si>
  <si>
    <r>
      <t>Select the desired control method.</t>
    </r>
    <r>
      <rPr>
        <sz val="10"/>
        <rFont val="Arial"/>
        <family val="2"/>
      </rPr>
      <t xml:space="preserve"> </t>
    </r>
  </si>
  <si>
    <r>
      <t xml:space="preserve">   </t>
    </r>
    <r>
      <rPr>
        <sz val="10"/>
        <rFont val="Arial"/>
        <family val="2"/>
      </rPr>
      <t>This determines whether activation occurs when the inventory rises or when it falls.</t>
    </r>
  </si>
  <si>
    <r>
      <t>Select the desired "characteristic" to monitor.</t>
    </r>
    <r>
      <rPr>
        <sz val="10"/>
        <rFont val="Arial"/>
        <family val="2"/>
      </rPr>
      <t xml:space="preserve"> </t>
    </r>
  </si>
  <si>
    <r>
      <t xml:space="preserve">   </t>
    </r>
    <r>
      <rPr>
        <sz val="10"/>
        <rFont val="Arial"/>
        <family val="2"/>
      </rPr>
      <t>This determines whether activation is based on On-Hand Inventory, or Inventory Position.</t>
    </r>
  </si>
  <si>
    <t>Inventory position takes into account stock that has been "promised" by a Process that has LotSize&gt;0. Thus, once a Process has begun a setup to deliver that stock, the Position drops. This may deactivate the controls for other Processes that monitor the same stock. This can prevent several Processes from reacting to the same "Call for Inventory".</t>
  </si>
  <si>
    <t>Mac1</t>
  </si>
  <si>
    <t>Scrap Percentage (Units)</t>
  </si>
  <si>
    <t>Scrap Percentage (Batch)</t>
  </si>
  <si>
    <r>
      <t xml:space="preserve">  </t>
    </r>
    <r>
      <rPr>
        <sz val="10"/>
        <rFont val="Arial"/>
        <family val="0"/>
      </rPr>
      <t>"Scrap" happens in two ways: Entire Batch, or Units Within a Batch. (See Below.)</t>
    </r>
  </si>
  <si>
    <r>
      <t xml:space="preserve"> BATCH PERCENT SCRAP</t>
    </r>
    <r>
      <rPr>
        <sz val="10"/>
        <rFont val="Arial"/>
        <family val="0"/>
      </rPr>
      <t xml:space="preserve"> </t>
    </r>
    <r>
      <rPr>
        <sz val="10"/>
        <color indexed="12"/>
        <rFont val="Arial"/>
        <family val="2"/>
      </rPr>
      <t>(0 to 100):</t>
    </r>
    <r>
      <rPr>
        <sz val="10"/>
        <rFont val="Arial"/>
        <family val="0"/>
      </rPr>
      <t xml:space="preserve"> Example: if 15% are defective, enter 15 (not 0.15).</t>
    </r>
  </si>
  <si>
    <r>
      <t xml:space="preserve"> UNIT PERCENT SCRAP</t>
    </r>
    <r>
      <rPr>
        <sz val="10"/>
        <rFont val="Arial"/>
        <family val="0"/>
      </rPr>
      <t xml:space="preserve"> </t>
    </r>
    <r>
      <rPr>
        <sz val="10"/>
        <color indexed="12"/>
        <rFont val="Arial"/>
        <family val="2"/>
      </rPr>
      <t>(0 to 100):</t>
    </r>
    <r>
      <rPr>
        <sz val="10"/>
        <rFont val="Arial"/>
        <family val="0"/>
      </rPr>
      <t xml:space="preserve"> Example: if 15% are defective, enter 15 (not 0.15).</t>
    </r>
  </si>
  <si>
    <r>
      <t xml:space="preserve"> </t>
    </r>
    <r>
      <rPr>
        <sz val="10"/>
        <rFont val="Arial"/>
        <family val="0"/>
      </rPr>
      <t>The computer randomly assigns THE ENTIRE BATCH to either scrap or normal output.</t>
    </r>
  </si>
  <si>
    <r>
      <t xml:space="preserve"> </t>
    </r>
    <r>
      <rPr>
        <sz val="10"/>
        <rFont val="Arial"/>
        <family val="0"/>
      </rPr>
      <t>The computer randomly assigns EACH UNIT to either scrap or normal output.</t>
    </r>
  </si>
  <si>
    <r>
      <t xml:space="preserve">The fraction of units that will be defective depends on both of these parameters. </t>
    </r>
    <r>
      <rPr>
        <sz val="10"/>
        <rFont val="Arial"/>
        <family val="0"/>
      </rPr>
      <t>For example, if the Batch Percent Defective is 30% and the Unit Percent Defective is 10%, then 30% will be scrapped through the Batch Scrap, and of the 70% that survive, 10% will be scrapped through the Unit Scrap, for a total of 0.3 + 0.7(0.1) = 0.37 or 37% scrap.</t>
    </r>
  </si>
  <si>
    <t>Scrap Percentage</t>
  </si>
  <si>
    <r>
      <t>"New Runs"</t>
    </r>
    <r>
      <rPr>
        <sz val="10"/>
        <rFont val="Arial"/>
        <family val="2"/>
      </rPr>
      <t>: sets all StorageAreas to their initial values and uses that information to set all machines to their first states. It then executes a run-in of the specified length, followed by a series of simulation runs using the Run Length and the number of Repetitions specified by the user.</t>
    </r>
  </si>
  <si>
    <r>
      <t>"Continue Runs"</t>
    </r>
    <r>
      <rPr>
        <sz val="10"/>
        <rFont val="Arial"/>
        <family val="0"/>
      </rPr>
      <t xml:space="preserve">: adds another set of runs to the same data set, but </t>
    </r>
    <r>
      <rPr>
        <b/>
        <sz val="10"/>
        <color indexed="10"/>
        <rFont val="Arial"/>
        <family val="0"/>
      </rPr>
      <t>without</t>
    </r>
    <r>
      <rPr>
        <sz val="10"/>
        <rFont val="Arial"/>
        <family val="2"/>
      </rPr>
      <t xml:space="preserve"> initialization and run-in. That is, the simulation picks up where it left off rather than starting over.</t>
    </r>
  </si>
  <si>
    <r>
      <t>"Open a Model":</t>
    </r>
    <r>
      <rPr>
        <sz val="10"/>
        <rFont val="Arial"/>
        <family val="2"/>
      </rPr>
      <t xml:space="preserve"> Use this to re-open an output file so that a previous run may be continued. Opening the file also restores the model to the one that was in use at the time. After doing this, use </t>
    </r>
    <r>
      <rPr>
        <sz val="10"/>
        <color indexed="12"/>
        <rFont val="Arial"/>
        <family val="2"/>
      </rPr>
      <t>"Continue Runs"</t>
    </r>
    <r>
      <rPr>
        <sz val="10"/>
        <rFont val="Arial"/>
        <family val="2"/>
      </rPr>
      <t xml:space="preserve"> to continue where you left off, or "New Runs" to do a new run (with a new output file) of that factory model.</t>
    </r>
  </si>
  <si>
    <r>
      <t>"Merge a Model":</t>
    </r>
    <r>
      <rPr>
        <sz val="10"/>
        <rFont val="Arial"/>
        <family val="2"/>
      </rPr>
      <t xml:space="preserve"> Use this to expand your model by inserting a model from another output file. After doing this, use </t>
    </r>
    <r>
      <rPr>
        <sz val="10"/>
        <color indexed="12"/>
        <rFont val="Arial"/>
        <family val="2"/>
      </rPr>
      <t>"New Runs"</t>
    </r>
    <r>
      <rPr>
        <sz val="10"/>
        <rFont val="Arial"/>
        <family val="2"/>
      </rPr>
      <t xml:space="preserve"> to do a new run (with a new output file) of the enalrged factory model.</t>
    </r>
  </si>
  <si>
    <t>This is a very simple factory simulator, intended for teaching purposes.  You are welcome  to use it in any manner, and change it as you see fit.  This model comes without any guarantee whatsoever, and is distributed free of charge.  It is based on ideas first developed at Cornell in the factory simulation program known as XCELL+, written by Richard Conway, William L. Maxwell and Steven L. Worona, with minor help from me.  XCELL+ was the first simulation package with a graphical user interface, and appeared in the early 1980s when even the PC was a new idea.</t>
  </si>
  <si>
    <t>Inv1</t>
  </si>
  <si>
    <t>Inv2</t>
  </si>
  <si>
    <t>Proc2</t>
  </si>
  <si>
    <t>3 of 3</t>
  </si>
  <si>
    <t>Line 8701</t>
  </si>
  <si>
    <t>Line 8702</t>
  </si>
  <si>
    <t>Demo2.XLS</t>
  </si>
  <si>
    <r>
      <t>Processes</t>
    </r>
    <r>
      <rPr>
        <sz val="10"/>
        <rFont val="Arial"/>
        <family val="0"/>
      </rPr>
      <t xml:space="preserve"> have Many properties: </t>
    </r>
    <r>
      <rPr>
        <sz val="10"/>
        <color indexed="12"/>
        <rFont val="Arial"/>
        <family val="2"/>
      </rPr>
      <t>Name, LotSize, BatchSize, Batch Percent Scrap, Unit Percent Scrap, Setup Time, Priority, Controls, 2 Inputs, Normal Output, Scrap Output, and Processing Time Distribution.</t>
    </r>
  </si>
  <si>
    <r>
      <t xml:space="preserve"> </t>
    </r>
    <r>
      <rPr>
        <sz val="10"/>
        <color indexed="12"/>
        <rFont val="Arial"/>
        <family val="2"/>
      </rPr>
      <t>INPUT:</t>
    </r>
    <r>
      <rPr>
        <sz val="10"/>
        <rFont val="Arial"/>
        <family val="0"/>
      </rPr>
      <t xml:space="preserve"> A Process may have 0, 1 or 2 inputs. An input may connect to a StorageArea, but not to another machine. Click either "Input:" button, position the cursor on an existing StorageArea, and click "OK". Then select an Item from that StorageArea.</t>
    </r>
  </si>
  <si>
    <r>
      <t xml:space="preserve"> </t>
    </r>
    <r>
      <rPr>
        <sz val="10"/>
        <color indexed="12"/>
        <rFont val="Arial"/>
        <family val="2"/>
      </rPr>
      <t>PRIORITY:</t>
    </r>
    <r>
      <rPr>
        <sz val="10"/>
        <rFont val="Arial"/>
        <family val="0"/>
      </rPr>
      <t xml:space="preserve"> A Process's priority is either "Normal", "High", or "Preempt During a Lot". A Process may not be interrupted during production of a unit (or a batch, if BatchSize &gt;1). However, when the unit is finished, priorities determine what happens next as follows.</t>
    </r>
  </si>
  <si>
    <r>
      <t xml:space="preserve">    </t>
    </r>
    <r>
      <rPr>
        <u val="single"/>
        <sz val="10"/>
        <color indexed="12"/>
        <rFont val="Arial"/>
        <family val="2"/>
      </rPr>
      <t>If the current Process has LotSize&gt;0</t>
    </r>
    <r>
      <rPr>
        <sz val="10"/>
        <rFont val="Arial"/>
        <family val="0"/>
      </rPr>
      <t xml:space="preserve">, it will maintain use of the Machine until its Lot is completed, unless a Process that has the highest priority ("Preempt During a Lot") is ready to start. If it is interrupted in this manner, it will regain use of the Machine as soon as possible. 
    Once the Lot is completed, the Machine will switch to the highest-priority Process that is ready to begin. The search begins </t>
    </r>
    <r>
      <rPr>
        <b/>
        <i/>
        <sz val="10"/>
        <rFont val="Arial"/>
        <family val="2"/>
      </rPr>
      <t>after</t>
    </r>
    <r>
      <rPr>
        <sz val="10"/>
        <rFont val="Arial"/>
        <family val="0"/>
      </rPr>
      <t xml:space="preserve"> the current Process. (The current Process moves to the "end of the list" of Processes in its priority class.) Thus, </t>
    </r>
    <r>
      <rPr>
        <i/>
        <sz val="10"/>
        <color indexed="10"/>
        <rFont val="Arial"/>
        <family val="2"/>
      </rPr>
      <t xml:space="preserve">at the end of a Lot, the machine will "change over" if </t>
    </r>
    <r>
      <rPr>
        <b/>
        <i/>
        <sz val="10"/>
        <color indexed="10"/>
        <rFont val="Arial"/>
        <family val="2"/>
      </rPr>
      <t>any</t>
    </r>
    <r>
      <rPr>
        <i/>
        <sz val="10"/>
        <color indexed="10"/>
        <rFont val="Arial"/>
        <family val="2"/>
      </rPr>
      <t xml:space="preserve"> other Process of equal or higher Priority is ready to start.</t>
    </r>
  </si>
  <si>
    <r>
      <t xml:space="preserve">  CellSim.xls</t>
    </r>
    <r>
      <rPr>
        <sz val="14"/>
        <color indexed="12"/>
        <rFont val="Arial Narrow"/>
        <family val="2"/>
      </rPr>
      <t>:</t>
    </r>
    <r>
      <rPr>
        <sz val="14"/>
        <color indexed="10"/>
        <rFont val="Arial Narrow"/>
        <family val="2"/>
      </rPr>
      <t xml:space="preserve"> </t>
    </r>
    <r>
      <rPr>
        <sz val="12"/>
        <color indexed="10"/>
        <rFont val="Arial Narrow"/>
        <family val="2"/>
      </rPr>
      <t>Double-click on a cell to change or add an element.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</si>
</sst>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
    <numFmt numFmtId="169" formatCode="_(* #,##0.000_);_(* \(#,##0.000\);_(* &quot;-&quot;??_);_(@_)"/>
    <numFmt numFmtId="170" formatCode="_(* #,##0.0000_);_(* \(#,##0.0000\);_(* &quot;-&quot;??_);_(@_)"/>
    <numFmt numFmtId="171" formatCode="?00.0%"/>
    <numFmt numFmtId="172" formatCode="?0.0%"/>
    <numFmt numFmtId="173" formatCode=";;;"/>
    <numFmt numFmtId="174" formatCode="0_);\(0\)"/>
    <numFmt numFmtId="175" formatCode="00000"/>
    <numFmt numFmtId="176" formatCode="0.0000%"/>
  </numFmts>
  <fonts count="38">
    <font>
      <sz val="10"/>
      <name val="Arial"/>
      <family val="0"/>
    </font>
    <font>
      <b/>
      <sz val="10"/>
      <name val="Arial"/>
      <family val="0"/>
    </font>
    <font>
      <i/>
      <sz val="10"/>
      <name val="Arial"/>
      <family val="0"/>
    </font>
    <font>
      <b/>
      <i/>
      <sz val="10"/>
      <name val="Arial"/>
      <family val="0"/>
    </font>
    <font>
      <sz val="10"/>
      <color indexed="10"/>
      <name val="Arial"/>
      <family val="2"/>
    </font>
    <font>
      <sz val="10"/>
      <color indexed="12"/>
      <name val="Arial"/>
      <family val="2"/>
    </font>
    <font>
      <b/>
      <sz val="10"/>
      <color indexed="12"/>
      <name val="Arial"/>
      <family val="2"/>
    </font>
    <font>
      <sz val="8"/>
      <name val="Arial"/>
      <family val="0"/>
    </font>
    <font>
      <sz val="16"/>
      <color indexed="12"/>
      <name val="Arial"/>
      <family val="2"/>
    </font>
    <font>
      <sz val="8"/>
      <color indexed="8"/>
      <name val="Arial"/>
      <family val="2"/>
    </font>
    <font>
      <sz val="14"/>
      <color indexed="12"/>
      <name val="Arial"/>
      <family val="2"/>
    </font>
    <font>
      <i/>
      <sz val="10"/>
      <color indexed="10"/>
      <name val="Arial"/>
      <family val="0"/>
    </font>
    <font>
      <b/>
      <sz val="10"/>
      <color indexed="8"/>
      <name val="Arial Narrow"/>
      <family val="2"/>
    </font>
    <font>
      <sz val="11"/>
      <name val="Arial"/>
      <family val="0"/>
    </font>
    <font>
      <sz val="14"/>
      <color indexed="12"/>
      <name val="Arial Narrow"/>
      <family val="2"/>
    </font>
    <font>
      <b/>
      <sz val="10"/>
      <color indexed="10"/>
      <name val="Arial"/>
      <family val="0"/>
    </font>
    <font>
      <sz val="10"/>
      <color indexed="12"/>
      <name val="Courier New"/>
      <family val="3"/>
    </font>
    <font>
      <sz val="8"/>
      <name val="Tahoma"/>
      <family val="2"/>
    </font>
    <font>
      <b/>
      <sz val="10"/>
      <color indexed="9"/>
      <name val="Arial"/>
      <family val="2"/>
    </font>
    <font>
      <b/>
      <sz val="12"/>
      <color indexed="9"/>
      <name val="Arial"/>
      <family val="2"/>
    </font>
    <font>
      <sz val="10"/>
      <color indexed="9"/>
      <name val="System"/>
      <family val="2"/>
    </font>
    <font>
      <b/>
      <sz val="10"/>
      <color indexed="9"/>
      <name val="System"/>
      <family val="2"/>
    </font>
    <font>
      <b/>
      <sz val="20"/>
      <color indexed="10"/>
      <name val="Arial"/>
      <family val="2"/>
    </font>
    <font>
      <sz val="9"/>
      <name val="Arial"/>
      <family val="2"/>
    </font>
    <font>
      <b/>
      <sz val="8"/>
      <name val="Tahoma"/>
      <family val="0"/>
    </font>
    <font>
      <sz val="12"/>
      <name val="Arial"/>
      <family val="2"/>
    </font>
    <font>
      <b/>
      <sz val="16"/>
      <color indexed="12"/>
      <name val="Arial"/>
      <family val="2"/>
    </font>
    <font>
      <b/>
      <sz val="14"/>
      <name val="Arial"/>
      <family val="2"/>
    </font>
    <font>
      <b/>
      <sz val="14"/>
      <color indexed="12"/>
      <name val="Arial"/>
      <family val="2"/>
    </font>
    <font>
      <b/>
      <sz val="12"/>
      <color indexed="10"/>
      <name val="Arial"/>
      <family val="2"/>
    </font>
    <font>
      <b/>
      <sz val="10"/>
      <color indexed="56"/>
      <name val="Arial"/>
      <family val="2"/>
    </font>
    <font>
      <b/>
      <sz val="10"/>
      <name val="Arial Narrow"/>
      <family val="2"/>
    </font>
    <font>
      <b/>
      <sz val="9"/>
      <color indexed="9"/>
      <name val="Arial"/>
      <family val="2"/>
    </font>
    <font>
      <b/>
      <i/>
      <sz val="10"/>
      <color indexed="10"/>
      <name val="Arial"/>
      <family val="2"/>
    </font>
    <font>
      <u val="single"/>
      <sz val="10"/>
      <color indexed="12"/>
      <name val="Arial"/>
      <family val="2"/>
    </font>
    <font>
      <sz val="14"/>
      <color indexed="10"/>
      <name val="Arial Narrow"/>
      <family val="2"/>
    </font>
    <font>
      <sz val="12"/>
      <color indexed="10"/>
      <name val="Arial Narrow"/>
      <family val="2"/>
    </font>
    <font>
      <b/>
      <sz val="8"/>
      <name val="Arial"/>
      <family val="2"/>
    </font>
  </fonts>
  <fills count="12">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s>
  <borders count="17">
    <border>
      <left/>
      <right/>
      <top/>
      <bottom/>
      <diagonal/>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0" xfId="0" applyAlignment="1">
      <alignment horizontal="right"/>
    </xf>
    <xf numFmtId="0" fontId="0" fillId="0" borderId="0" xfId="0" applyNumberFormat="1" applyAlignment="1">
      <alignment/>
    </xf>
    <xf numFmtId="0" fontId="6" fillId="0" borderId="0" xfId="0" applyNumberFormat="1" applyFont="1" applyAlignment="1">
      <alignment horizontal="center"/>
    </xf>
    <xf numFmtId="0" fontId="0" fillId="0" borderId="0" xfId="0" applyNumberFormat="1" applyAlignment="1">
      <alignment horizontal="center"/>
    </xf>
    <xf numFmtId="176" fontId="0" fillId="0" borderId="0" xfId="0" applyNumberFormat="1" applyAlignment="1">
      <alignment/>
    </xf>
    <xf numFmtId="0" fontId="4" fillId="0" borderId="0" xfId="0" applyFont="1" applyAlignment="1">
      <alignment horizontal="right"/>
    </xf>
    <xf numFmtId="0" fontId="0" fillId="0" borderId="0" xfId="0" applyFont="1" applyAlignment="1">
      <alignment horizontal="right"/>
    </xf>
    <xf numFmtId="0" fontId="0" fillId="0" borderId="0" xfId="0" applyAlignment="1">
      <alignment/>
    </xf>
    <xf numFmtId="2" fontId="0" fillId="0" borderId="0" xfId="0" applyNumberFormat="1" applyAlignment="1">
      <alignment horizontal="left"/>
    </xf>
    <xf numFmtId="0" fontId="5" fillId="0" borderId="0" xfId="0" applyFont="1" applyAlignment="1">
      <alignment/>
    </xf>
    <xf numFmtId="0" fontId="4" fillId="0" borderId="0" xfId="0" applyFont="1" applyAlignment="1">
      <alignment/>
    </xf>
    <xf numFmtId="0" fontId="0" fillId="0" borderId="0" xfId="0" applyAlignment="1" applyProtection="1">
      <alignment/>
      <protection locked="0"/>
    </xf>
    <xf numFmtId="0" fontId="0" fillId="0" borderId="0" xfId="0" applyAlignment="1" applyProtection="1">
      <alignment horizontal="right"/>
      <protection locked="0"/>
    </xf>
    <xf numFmtId="0" fontId="0" fillId="0" borderId="0" xfId="0" applyNumberFormat="1" applyAlignment="1" applyProtection="1">
      <alignment horizontal="right"/>
      <protection locked="0"/>
    </xf>
    <xf numFmtId="11" fontId="0" fillId="0" borderId="0" xfId="0" applyNumberFormat="1" applyAlignment="1">
      <alignment/>
    </xf>
    <xf numFmtId="0" fontId="10" fillId="2" borderId="1" xfId="0" applyFont="1" applyFill="1" applyBorder="1" applyAlignment="1" applyProtection="1">
      <alignment vertical="top"/>
      <protection locked="0"/>
    </xf>
    <xf numFmtId="0" fontId="10" fillId="2" borderId="2" xfId="0" applyFont="1" applyFill="1" applyBorder="1" applyAlignment="1" applyProtection="1">
      <alignment vertical="top"/>
      <protection locked="0"/>
    </xf>
    <xf numFmtId="0" fontId="11" fillId="0" borderId="0" xfId="0" applyFont="1" applyAlignment="1">
      <alignment/>
    </xf>
    <xf numFmtId="0" fontId="0" fillId="0" borderId="0" xfId="0" applyAlignment="1">
      <alignment horizontal="centerContinuous"/>
    </xf>
    <xf numFmtId="0" fontId="0" fillId="2" borderId="3" xfId="0" applyFill="1" applyBorder="1" applyAlignment="1">
      <alignment horizontal="centerContinuous"/>
    </xf>
    <xf numFmtId="0" fontId="0" fillId="2" borderId="4" xfId="0" applyFill="1" applyBorder="1" applyAlignment="1">
      <alignment horizontal="centerContinuous"/>
    </xf>
    <xf numFmtId="0" fontId="5" fillId="2" borderId="4" xfId="0" applyFont="1" applyFill="1" applyBorder="1" applyAlignment="1">
      <alignment horizontal="centerContinuous"/>
    </xf>
    <xf numFmtId="0" fontId="5" fillId="2" borderId="5" xfId="0" applyFont="1" applyFill="1" applyBorder="1" applyAlignment="1">
      <alignment horizontal="centerContinuous"/>
    </xf>
    <xf numFmtId="0" fontId="0" fillId="3" borderId="6" xfId="0" applyFill="1" applyBorder="1" applyAlignment="1" applyProtection="1">
      <alignment horizontal="center"/>
      <protection locked="0"/>
    </xf>
    <xf numFmtId="0" fontId="0" fillId="3" borderId="6" xfId="0" applyNumberFormat="1" applyFill="1" applyBorder="1" applyAlignment="1" applyProtection="1">
      <alignment horizontal="center"/>
      <protection locked="0"/>
    </xf>
    <xf numFmtId="0" fontId="0" fillId="0" borderId="0" xfId="0" applyFill="1" applyAlignment="1">
      <alignment horizontal="center"/>
    </xf>
    <xf numFmtId="0" fontId="6" fillId="0" borderId="7" xfId="0" applyFont="1" applyFill="1" applyBorder="1" applyAlignment="1">
      <alignment horizontal="center"/>
    </xf>
    <xf numFmtId="2" fontId="6" fillId="0" borderId="7" xfId="0" applyNumberFormat="1" applyFont="1" applyFill="1" applyBorder="1" applyAlignment="1">
      <alignment horizontal="center"/>
    </xf>
    <xf numFmtId="0" fontId="22" fillId="0" borderId="0" xfId="0" applyFont="1" applyAlignment="1">
      <alignment/>
    </xf>
    <xf numFmtId="0" fontId="13" fillId="3" borderId="6" xfId="0" applyFont="1" applyFill="1" applyBorder="1" applyAlignment="1" applyProtection="1">
      <alignment horizontal="center"/>
      <protection locked="0"/>
    </xf>
    <xf numFmtId="0" fontId="0" fillId="0" borderId="0" xfId="0" applyAlignment="1" applyProtection="1">
      <alignment horizontal="center"/>
      <protection locked="0"/>
    </xf>
    <xf numFmtId="173" fontId="0" fillId="0" borderId="0" xfId="0" applyNumberFormat="1" applyAlignment="1" applyProtection="1">
      <alignment horizontal="center"/>
      <protection locked="0"/>
    </xf>
    <xf numFmtId="0" fontId="0" fillId="2" borderId="0" xfId="0" applyFill="1" applyAlignment="1">
      <alignment/>
    </xf>
    <xf numFmtId="174" fontId="0" fillId="4" borderId="6" xfId="0" applyNumberForma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pplyProtection="1">
      <alignment horizontal="right"/>
      <protection locked="0"/>
    </xf>
    <xf numFmtId="0" fontId="0" fillId="0" borderId="0" xfId="0" applyFont="1" applyAlignment="1">
      <alignment wrapText="1"/>
    </xf>
    <xf numFmtId="0" fontId="25" fillId="0" borderId="0" xfId="0" applyFont="1" applyAlignment="1">
      <alignment vertical="center"/>
    </xf>
    <xf numFmtId="0" fontId="26" fillId="2" borderId="6" xfId="0" applyFont="1" applyFill="1" applyBorder="1" applyAlignment="1">
      <alignment horizontal="center" vertical="center"/>
    </xf>
    <xf numFmtId="0" fontId="27" fillId="0" borderId="0" xfId="0" applyFont="1" applyAlignment="1">
      <alignment/>
    </xf>
    <xf numFmtId="0" fontId="8" fillId="2" borderId="4" xfId="0" applyFont="1" applyFill="1" applyBorder="1" applyAlignment="1">
      <alignment horizontal="centerContinuous" vertical="center"/>
    </xf>
    <xf numFmtId="0" fontId="28" fillId="5" borderId="6" xfId="0" applyFont="1" applyFill="1" applyBorder="1" applyAlignment="1">
      <alignment vertical="center"/>
    </xf>
    <xf numFmtId="0" fontId="29" fillId="5" borderId="6" xfId="0" applyFont="1" applyFill="1" applyBorder="1" applyAlignment="1">
      <alignment horizontal="center"/>
    </xf>
    <xf numFmtId="0" fontId="12" fillId="0" borderId="9" xfId="0" applyFont="1" applyBorder="1" applyAlignment="1" applyProtection="1">
      <alignment horizontal="center"/>
      <protection locked="0"/>
    </xf>
    <xf numFmtId="0" fontId="30" fillId="0" borderId="0" xfId="0" applyFont="1" applyBorder="1" applyAlignment="1" applyProtection="1">
      <alignment horizontal="left"/>
      <protection locked="0"/>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Alignment="1">
      <alignment horizontal="left" wrapText="1"/>
    </xf>
    <xf numFmtId="0" fontId="6" fillId="0" borderId="0" xfId="0" applyFont="1" applyFill="1" applyAlignment="1">
      <alignment horizontal="right" wrapText="1"/>
    </xf>
    <xf numFmtId="0" fontId="6" fillId="6" borderId="0" xfId="0" applyFont="1" applyFill="1" applyAlignment="1">
      <alignment horizontal="left" wrapText="1"/>
    </xf>
    <xf numFmtId="0" fontId="6" fillId="6" borderId="0" xfId="0" applyFont="1" applyFill="1" applyAlignment="1">
      <alignment horizontal="right" wrapText="1"/>
    </xf>
    <xf numFmtId="0" fontId="6" fillId="7" borderId="0" xfId="0" applyFont="1" applyFill="1" applyAlignment="1">
      <alignment horizontal="left" wrapText="1"/>
    </xf>
    <xf numFmtId="0" fontId="6" fillId="7" borderId="0" xfId="0" applyFont="1" applyFill="1" applyAlignment="1">
      <alignment horizontal="right" wrapText="1"/>
    </xf>
    <xf numFmtId="0" fontId="0" fillId="0" borderId="0" xfId="0" applyAlignment="1">
      <alignment horizontal="left" wrapText="1"/>
    </xf>
    <xf numFmtId="0" fontId="6" fillId="0" borderId="0" xfId="0" applyFont="1" applyFill="1" applyAlignment="1">
      <alignment wrapText="1"/>
    </xf>
    <xf numFmtId="0" fontId="6" fillId="0" borderId="0" xfId="0" applyNumberFormat="1" applyFont="1" applyAlignment="1">
      <alignment wrapText="1"/>
    </xf>
    <xf numFmtId="0" fontId="6" fillId="0" borderId="0" xfId="0" applyNumberFormat="1" applyFont="1" applyAlignment="1">
      <alignment wrapText="1"/>
    </xf>
    <xf numFmtId="0" fontId="6" fillId="6" borderId="0" xfId="0" applyNumberFormat="1" applyFont="1" applyFill="1" applyAlignment="1">
      <alignment wrapText="1"/>
    </xf>
    <xf numFmtId="0" fontId="6" fillId="8" borderId="0" xfId="0" applyNumberFormat="1" applyFont="1" applyFill="1" applyAlignment="1">
      <alignment wrapText="1"/>
    </xf>
    <xf numFmtId="0" fontId="5" fillId="0" borderId="0" xfId="0" applyNumberFormat="1" applyFont="1" applyAlignment="1">
      <alignment wrapText="1"/>
    </xf>
    <xf numFmtId="0" fontId="6" fillId="0" borderId="0" xfId="0" applyNumberFormat="1" applyFont="1" applyAlignment="1">
      <alignment horizontal="right" wrapText="1"/>
    </xf>
    <xf numFmtId="0" fontId="6" fillId="6" borderId="0" xfId="0" applyNumberFormat="1" applyFont="1" applyFill="1" applyAlignment="1">
      <alignment horizontal="right" wrapText="1"/>
    </xf>
    <xf numFmtId="0" fontId="6" fillId="8" borderId="0" xfId="0" applyNumberFormat="1" applyFont="1" applyFill="1" applyAlignment="1">
      <alignment horizontal="right" wrapText="1"/>
    </xf>
    <xf numFmtId="0" fontId="6" fillId="0" borderId="10" xfId="0" applyFont="1" applyFill="1" applyBorder="1" applyAlignment="1" applyProtection="1">
      <alignment horizontal="right"/>
      <protection locked="0"/>
    </xf>
    <xf numFmtId="0" fontId="6" fillId="0" borderId="11" xfId="0" applyFont="1" applyFill="1" applyBorder="1" applyAlignment="1" applyProtection="1">
      <alignment horizontal="right"/>
      <protection locked="0"/>
    </xf>
    <xf numFmtId="0" fontId="5" fillId="0" borderId="12" xfId="0" applyNumberFormat="1"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0" fontId="5" fillId="0" borderId="14" xfId="0" applyFont="1" applyFill="1" applyBorder="1" applyAlignment="1" applyProtection="1">
      <alignment horizontal="left"/>
      <protection locked="0"/>
    </xf>
    <xf numFmtId="2" fontId="31" fillId="9" borderId="15" xfId="0" applyNumberFormat="1" applyFont="1" applyFill="1" applyBorder="1" applyAlignment="1" applyProtection="1">
      <alignment horizontal="center"/>
      <protection locked="0"/>
    </xf>
    <xf numFmtId="0" fontId="31" fillId="10" borderId="15" xfId="0" applyNumberFormat="1" applyFont="1" applyFill="1" applyBorder="1" applyAlignment="1" applyProtection="1">
      <alignment horizontal="center"/>
      <protection locked="0"/>
    </xf>
    <xf numFmtId="0" fontId="31" fillId="2" borderId="15" xfId="0" applyNumberFormat="1" applyFont="1" applyFill="1" applyBorder="1" applyAlignment="1" applyProtection="1">
      <alignment horizontal="center"/>
      <protection locked="0"/>
    </xf>
    <xf numFmtId="2" fontId="31" fillId="11" borderId="15" xfId="0" applyNumberFormat="1" applyFont="1" applyFill="1" applyBorder="1" applyAlignment="1" applyProtection="1">
      <alignment horizontal="center"/>
      <protection locked="0"/>
    </xf>
    <xf numFmtId="0" fontId="31" fillId="6" borderId="16" xfId="0" applyNumberFormat="1" applyFont="1" applyFill="1" applyBorder="1" applyAlignment="1" applyProtection="1">
      <alignment horizontal="center"/>
      <protection locked="0"/>
    </xf>
    <xf numFmtId="174" fontId="31" fillId="4" borderId="16" xfId="0" applyNumberFormat="1" applyFont="1" applyFill="1" applyBorder="1" applyAlignment="1" applyProtection="1">
      <alignment horizontal="center"/>
      <protection locked="0"/>
    </xf>
    <xf numFmtId="11" fontId="0" fillId="0" borderId="0" xfId="0" applyNumberFormat="1" applyFill="1" applyAlignment="1">
      <alignment horizontal="center"/>
    </xf>
    <xf numFmtId="0" fontId="1"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2" fontId="6" fillId="0" borderId="0" xfId="0" applyNumberFormat="1" applyFont="1" applyAlignment="1">
      <alignment horizontal="center"/>
    </xf>
    <xf numFmtId="2" fontId="0" fillId="0" borderId="0" xfId="0" applyNumberFormat="1" applyFill="1" applyAlignment="1">
      <alignment horizontal="center"/>
    </xf>
    <xf numFmtId="0" fontId="1" fillId="0" borderId="0" xfId="0" applyNumberFormat="1" applyFont="1" applyFill="1" applyAlignment="1">
      <alignment horizontal="center" wrapText="1"/>
    </xf>
    <xf numFmtId="0" fontId="0" fillId="0" borderId="0" xfId="0" applyNumberFormat="1" applyFont="1" applyFill="1" applyAlignment="1">
      <alignment horizontal="center" wrapText="1"/>
    </xf>
    <xf numFmtId="0" fontId="7" fillId="0" borderId="0" xfId="0" applyFont="1" applyAlignment="1">
      <alignment/>
    </xf>
    <xf numFmtId="2" fontId="0" fillId="10" borderId="6" xfId="0" applyNumberFormat="1" applyFill="1" applyBorder="1" applyAlignment="1">
      <alignment horizontal="center"/>
    </xf>
    <xf numFmtId="0" fontId="0" fillId="0" borderId="0" xfId="0" applyFont="1" applyAlignment="1">
      <alignment wrapText="1"/>
    </xf>
    <xf numFmtId="0" fontId="0" fillId="0" borderId="0" xfId="0" applyAlignment="1">
      <alignment wrapText="1"/>
    </xf>
    <xf numFmtId="0" fontId="27" fillId="0" borderId="0" xfId="0" applyFont="1" applyAlignment="1">
      <alignment wrapText="1"/>
    </xf>
    <xf numFmtId="0" fontId="11" fillId="0" borderId="0" xfId="0" applyFont="1" applyAlignment="1">
      <alignment wrapText="1"/>
    </xf>
    <xf numFmtId="0" fontId="5" fillId="0" borderId="0" xfId="0" applyFont="1" applyAlignment="1">
      <alignment wrapText="1"/>
    </xf>
    <xf numFmtId="0" fontId="15" fillId="0" borderId="0" xfId="0" applyFont="1" applyAlignment="1">
      <alignment wrapText="1"/>
    </xf>
    <xf numFmtId="0" fontId="0" fillId="0" borderId="0" xfId="0"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
          <c:w val="0.7505"/>
          <c:h val="0.9825"/>
        </c:manualLayout>
      </c:layout>
      <c:scatterChart>
        <c:scatterStyle val="smooth"/>
        <c:varyColors val="0"/>
        <c:ser>
          <c:idx val="0"/>
          <c:order val="0"/>
          <c:tx>
            <c:strRef>
              <c:f>RambSchm!$L$3</c:f>
              <c:strCache>
                <c:ptCount val="1"/>
                <c:pt idx="0">
                  <c:v>f(x)</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RambSchm!$L$4:$L$131</c:f>
              <c:numCache>
                <c:ptCount val="128"/>
                <c:pt idx="0">
                  <c:v>0</c:v>
                </c:pt>
                <c:pt idx="1">
                  <c:v>0.09987011593284133</c:v>
                </c:pt>
                <c:pt idx="2">
                  <c:v>0.09982017587387376</c:v>
                </c:pt>
                <c:pt idx="3">
                  <c:v>0.09942065504178355</c:v>
                </c:pt>
                <c:pt idx="4">
                  <c:v>0.09892125309792502</c:v>
                </c:pt>
                <c:pt idx="5">
                  <c:v>0.09792244617839017</c:v>
                </c:pt>
                <c:pt idx="6">
                  <c:v>0.0969236351820133</c:v>
                </c:pt>
                <c:pt idx="7">
                  <c:v>0.09592482006674674</c:v>
                </c:pt>
                <c:pt idx="8">
                  <c:v>0.09492600078966658</c:v>
                </c:pt>
                <c:pt idx="9">
                  <c:v>0.09392717730694501</c:v>
                </c:pt>
                <c:pt idx="10">
                  <c:v>0.09292834957382154</c:v>
                </c:pt>
                <c:pt idx="11">
                  <c:v>0.09192951754457276</c:v>
                </c:pt>
                <c:pt idx="12">
                  <c:v>0.09093068117248106</c:v>
                </c:pt>
                <c:pt idx="13">
                  <c:v>0.08993184040980175</c:v>
                </c:pt>
                <c:pt idx="14">
                  <c:v>0.08893299520772895</c:v>
                </c:pt>
                <c:pt idx="15">
                  <c:v>0.08793414551635964</c:v>
                </c:pt>
                <c:pt idx="16">
                  <c:v>0.08693529128465641</c:v>
                </c:pt>
                <c:pt idx="17">
                  <c:v>0.08593643246040822</c:v>
                </c:pt>
                <c:pt idx="18">
                  <c:v>0.08493756899018952</c:v>
                </c:pt>
                <c:pt idx="19">
                  <c:v>0.08393870081931733</c:v>
                </c:pt>
                <c:pt idx="20">
                  <c:v>0.0829398278918063</c:v>
                </c:pt>
                <c:pt idx="21">
                  <c:v>0.08194095015032177</c:v>
                </c:pt>
                <c:pt idx="22">
                  <c:v>0.08094206753613019</c:v>
                </c:pt>
                <c:pt idx="23">
                  <c:v>0.07994317998904744</c:v>
                </c:pt>
                <c:pt idx="24">
                  <c:v>0.0789442874473844</c:v>
                </c:pt>
                <c:pt idx="25">
                  <c:v>0.07794538984788967</c:v>
                </c:pt>
                <c:pt idx="26">
                  <c:v>0.07694648712568965</c:v>
                </c:pt>
                <c:pt idx="27">
                  <c:v>0.0759475792142252</c:v>
                </c:pt>
                <c:pt idx="28">
                  <c:v>0.0749486660451851</c:v>
                </c:pt>
                <c:pt idx="29">
                  <c:v>0.073949747548436</c:v>
                </c:pt>
                <c:pt idx="30">
                  <c:v>0.0729508236519485</c:v>
                </c:pt>
                <c:pt idx="31">
                  <c:v>0.07195189428171912</c:v>
                </c:pt>
                <c:pt idx="32">
                  <c:v>0.07095295936168829</c:v>
                </c:pt>
                <c:pt idx="33">
                  <c:v>0.0699540188136531</c:v>
                </c:pt>
                <c:pt idx="34">
                  <c:v>0.0689550725571757</c:v>
                </c:pt>
                <c:pt idx="35">
                  <c:v>0.06795612050948589</c:v>
                </c:pt>
                <c:pt idx="36">
                  <c:v>0.06695716258537847</c:v>
                </c:pt>
                <c:pt idx="37">
                  <c:v>0.06595819869710383</c:v>
                </c:pt>
                <c:pt idx="38">
                  <c:v>0.06495922875425253</c:v>
                </c:pt>
                <c:pt idx="39">
                  <c:v>0.06396025266363241</c:v>
                </c:pt>
                <c:pt idx="40">
                  <c:v>0.06296127032913808</c:v>
                </c:pt>
                <c:pt idx="41">
                  <c:v>0.0619622816516122</c:v>
                </c:pt>
                <c:pt idx="42">
                  <c:v>0.060963286528697744</c:v>
                </c:pt>
                <c:pt idx="43">
                  <c:v>0.05996428485468063</c:v>
                </c:pt>
                <c:pt idx="44">
                  <c:v>0.0589652765203217</c:v>
                </c:pt>
                <c:pt idx="45">
                  <c:v>0.05796626141267761</c:v>
                </c:pt>
                <c:pt idx="46">
                  <c:v>0.0569672394149089</c:v>
                </c:pt>
                <c:pt idx="47">
                  <c:v>0.05596821040607517</c:v>
                </c:pt>
                <c:pt idx="48">
                  <c:v>0.05496917426091509</c:v>
                </c:pt>
                <c:pt idx="49">
                  <c:v>0.0539701308496107</c:v>
                </c:pt>
                <c:pt idx="50">
                  <c:v>0.052971080037534236</c:v>
                </c:pt>
                <c:pt idx="51">
                  <c:v>0.05197202168497566</c:v>
                </c:pt>
                <c:pt idx="52">
                  <c:v>0.050972955646849435</c:v>
                </c:pt>
                <c:pt idx="53">
                  <c:v>0.04997388177237811</c:v>
                </c:pt>
                <c:pt idx="54">
                  <c:v>0.048974799904750795</c:v>
                </c:pt>
                <c:pt idx="55">
                  <c:v>0.04797570988075349</c:v>
                </c:pt>
                <c:pt idx="56">
                  <c:v>0.0469766115303688</c:v>
                </c:pt>
                <c:pt idx="57">
                  <c:v>0.04597750467634145</c:v>
                </c:pt>
                <c:pt idx="58">
                  <c:v>0.04497838913370606</c:v>
                </c:pt>
                <c:pt idx="59">
                  <c:v>0.043979264709272915</c:v>
                </c:pt>
                <c:pt idx="60">
                  <c:v>0.042980131201066904</c:v>
                </c:pt>
                <c:pt idx="61">
                  <c:v>0.04198098839771435</c:v>
                </c:pt>
                <c:pt idx="62">
                  <c:v>0.04098183607777128</c:v>
                </c:pt>
                <c:pt idx="63">
                  <c:v>0.03998267400898625</c:v>
                </c:pt>
                <c:pt idx="64">
                  <c:v>0.03898350194748929</c:v>
                </c:pt>
                <c:pt idx="65">
                  <c:v>0.037984319636897745</c:v>
                </c:pt>
                <c:pt idx="66">
                  <c:v>0.036985126807327746</c:v>
                </c:pt>
                <c:pt idx="67">
                  <c:v>0.03598592317429898</c:v>
                </c:pt>
                <c:pt idx="68">
                  <c:v>0.03498670843751744</c:v>
                </c:pt>
                <c:pt idx="69">
                  <c:v>0.03398748227951913</c:v>
                </c:pt>
                <c:pt idx="70">
                  <c:v>0.032988244364154</c:v>
                </c:pt>
                <c:pt idx="71">
                  <c:v>0.031988994334885966</c:v>
                </c:pt>
                <c:pt idx="72">
                  <c:v>0.030989731812880297</c:v>
                </c:pt>
                <c:pt idx="73">
                  <c:v>0.029990456394843913</c:v>
                </c:pt>
                <c:pt idx="74">
                  <c:v>0.028991167650577493</c:v>
                </c:pt>
                <c:pt idx="75">
                  <c:v>0.027991865120189575</c:v>
                </c:pt>
                <c:pt idx="76">
                  <c:v>0.026992548310912242</c:v>
                </c:pt>
                <c:pt idx="77">
                  <c:v>0.025993216693444482</c:v>
                </c:pt>
                <c:pt idx="78">
                  <c:v>0.024993869697732304</c:v>
                </c:pt>
                <c:pt idx="79">
                  <c:v>0.023994506708072745</c:v>
                </c:pt>
                <c:pt idx="80">
                  <c:v>0.022995127057400703</c:v>
                </c:pt>
                <c:pt idx="81">
                  <c:v>0.021995730020580622</c:v>
                </c:pt>
                <c:pt idx="82">
                  <c:v>0.02099631480647641</c:v>
                </c:pt>
                <c:pt idx="83">
                  <c:v>0.019996880548508074</c:v>
                </c:pt>
                <c:pt idx="84">
                  <c:v>0.018997426293315897</c:v>
                </c:pt>
                <c:pt idx="85">
                  <c:v>0.01799795098703281</c:v>
                </c:pt>
                <c:pt idx="86">
                  <c:v>0.01699845345849871</c:v>
                </c:pt>
                <c:pt idx="87">
                  <c:v>0.015998932398514555</c:v>
                </c:pt>
                <c:pt idx="88">
                  <c:v>0.014999386333894155</c:v>
                </c:pt>
                <c:pt idx="89">
                  <c:v>0.013999813594572844</c:v>
                </c:pt>
                <c:pt idx="90">
                  <c:v>0.013000212271282096</c:v>
                </c:pt>
                <c:pt idx="91">
                  <c:v>0.012000580160143003</c:v>
                </c:pt>
                <c:pt idx="92">
                  <c:v>0.011000914688695563</c:v>
                </c:pt>
                <c:pt idx="93">
                  <c:v>0.01000121281486642</c:v>
                </c:pt>
                <c:pt idx="94">
                  <c:v>0.009001470885231632</c:v>
                </c:pt>
                <c:pt idx="95">
                  <c:v>0.008001684429731875</c:v>
                </c:pt>
                <c:pt idx="96">
                  <c:v>0.007001847852625651</c:v>
                </c:pt>
                <c:pt idx="97">
                  <c:v>0.0060019539443820005</c:v>
                </c:pt>
                <c:pt idx="98">
                  <c:v>0.005001993062148418</c:v>
                </c:pt>
                <c:pt idx="99">
                  <c:v>0.004001951637657892</c:v>
                </c:pt>
                <c:pt idx="100">
                  <c:v>0.0030018091350387803</c:v>
                </c:pt>
                <c:pt idx="101">
                  <c:v>0.0020015306840448868</c:v>
                </c:pt>
                <c:pt idx="102">
                  <c:v>0.0010010428515617124</c:v>
                </c:pt>
                <c:pt idx="103">
                  <c:v>0.0005006602190268661</c:v>
                </c:pt>
                <c:pt idx="104">
                  <c:v>0.00010019652708253232</c:v>
                </c:pt>
                <c:pt idx="105">
                  <c:v>5.011215565507733E-05</c:v>
                </c:pt>
                <c:pt idx="106">
                  <c:v>0</c:v>
                </c:pt>
              </c:numCache>
            </c:numRef>
          </c:yVal>
          <c:smooth val="1"/>
        </c:ser>
        <c:ser>
          <c:idx val="2"/>
          <c:order val="1"/>
          <c:tx>
            <c:strRef>
              <c:f>RambSchm!$Q$3</c:f>
              <c:strCache>
                <c:ptCount val="1"/>
                <c:pt idx="0">
                  <c:v>Mean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RambSchm!$Q$4:$Q$131</c:f>
              <c:numCache>
                <c:ptCount val="128"/>
                <c:pt idx="123">
                  <c:v>0</c:v>
                </c:pt>
                <c:pt idx="124">
                  <c:v>0.029961034779852395</c:v>
                </c:pt>
              </c:numCache>
            </c:numRef>
          </c:yVal>
          <c:smooth val="1"/>
        </c:ser>
        <c:ser>
          <c:idx val="5"/>
          <c:order val="2"/>
          <c:tx>
            <c:strRef>
              <c:f>RambSchm!$P$3</c:f>
              <c:strCache>
                <c:ptCount val="1"/>
                <c:pt idx="0">
                  <c:v>Median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RambSchm!$P$4:$P$131</c:f>
              <c:numCache>
                <c:ptCount val="128"/>
                <c:pt idx="126">
                  <c:v>0</c:v>
                </c:pt>
                <c:pt idx="127">
                  <c:v>0.019974023186568268</c:v>
                </c:pt>
              </c:numCache>
            </c:numRef>
          </c:yVal>
          <c:smooth val="1"/>
        </c:ser>
        <c:ser>
          <c:idx val="4"/>
          <c:order val="3"/>
          <c:tx>
            <c:strRef>
              <c:f>RambSchm!$O$3</c:f>
              <c:strCache>
                <c:ptCount val="1"/>
                <c:pt idx="0">
                  <c:v>.25-.75</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RambSchm!$O$4:$O$131</c:f>
              <c:numCache>
                <c:ptCount val="128"/>
                <c:pt idx="118">
                  <c:v>0</c:v>
                </c:pt>
                <c:pt idx="119">
                  <c:v>0.014980517389926198</c:v>
                </c:pt>
                <c:pt idx="120">
                  <c:v>0.014980517389926198</c:v>
                </c:pt>
                <c:pt idx="121">
                  <c:v>0</c:v>
                </c:pt>
              </c:numCache>
            </c:numRef>
          </c:yVal>
          <c:smooth val="1"/>
        </c:ser>
        <c:ser>
          <c:idx val="3"/>
          <c:order val="4"/>
          <c:tx>
            <c:strRef>
              <c:f>RambSchm!$N$3</c:f>
              <c:strCache>
                <c:ptCount val="1"/>
                <c:pt idx="0">
                  <c:v>.05-.95</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RambSchm!$N$4:$N$131</c:f>
              <c:numCache>
                <c:ptCount val="128"/>
                <c:pt idx="113">
                  <c:v>0</c:v>
                </c:pt>
                <c:pt idx="114">
                  <c:v>0.009987011593284134</c:v>
                </c:pt>
                <c:pt idx="115">
                  <c:v>0.009987011593284134</c:v>
                </c:pt>
                <c:pt idx="116">
                  <c:v>0</c:v>
                </c:pt>
              </c:numCache>
            </c:numRef>
          </c:yVal>
          <c:smooth val="1"/>
        </c:ser>
        <c:ser>
          <c:idx val="1"/>
          <c:order val="5"/>
          <c:tx>
            <c:strRef>
              <c:f>RambSchm!$M$3</c:f>
              <c:strCache>
                <c:ptCount val="1"/>
                <c:pt idx="0">
                  <c:v>.01-.99</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RambSchm!$M$4:$M$131</c:f>
              <c:numCache>
                <c:ptCount val="128"/>
                <c:pt idx="108">
                  <c:v>0</c:v>
                </c:pt>
                <c:pt idx="109">
                  <c:v>0.004993505796642067</c:v>
                </c:pt>
                <c:pt idx="110">
                  <c:v>0.004993505796642067</c:v>
                </c:pt>
                <c:pt idx="111">
                  <c:v>0</c:v>
                </c:pt>
              </c:numCache>
            </c:numRef>
          </c:yVal>
          <c:smooth val="1"/>
        </c:ser>
        <c:axId val="16811468"/>
        <c:axId val="17085485"/>
      </c:scatterChart>
      <c:valAx>
        <c:axId val="16811468"/>
        <c:scaling>
          <c:orientation val="minMax"/>
          <c:min val="0"/>
        </c:scaling>
        <c:axPos val="b"/>
        <c:delete val="0"/>
        <c:numFmt formatCode="General" sourceLinked="1"/>
        <c:majorTickMark val="in"/>
        <c:minorTickMark val="none"/>
        <c:tickLblPos val="nextTo"/>
        <c:crossAx val="17085485"/>
        <c:crosses val="autoZero"/>
        <c:crossBetween val="midCat"/>
        <c:dispUnits/>
      </c:valAx>
      <c:valAx>
        <c:axId val="17085485"/>
        <c:scaling>
          <c:orientation val="minMax"/>
          <c:min val="0"/>
        </c:scaling>
        <c:axPos val="l"/>
        <c:delete val="0"/>
        <c:numFmt formatCode="General" sourceLinked="1"/>
        <c:majorTickMark val="none"/>
        <c:minorTickMark val="none"/>
        <c:tickLblPos val="none"/>
        <c:crossAx val="16811468"/>
        <c:crosses val="autoZero"/>
        <c:crossBetween val="midCat"/>
        <c:dispUnits/>
      </c:valAx>
      <c:spPr>
        <a:solidFill>
          <a:srgbClr val="FFFFFF"/>
        </a:solidFill>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19050</xdr:rowOff>
    </xdr:from>
    <xdr:to>
      <xdr:col>1</xdr:col>
      <xdr:colOff>704850</xdr:colOff>
      <xdr:row>6</xdr:row>
      <xdr:rowOff>133350</xdr:rowOff>
    </xdr:to>
    <xdr:pic>
      <xdr:nvPicPr>
        <xdr:cNvPr id="1" name="Picture 1"/>
        <xdr:cNvPicPr preferRelativeResize="1">
          <a:picLocks noChangeAspect="1"/>
        </xdr:cNvPicPr>
      </xdr:nvPicPr>
      <xdr:blipFill>
        <a:blip r:embed="rId1"/>
        <a:stretch>
          <a:fillRect/>
        </a:stretch>
      </xdr:blipFill>
      <xdr:spPr>
        <a:xfrm>
          <a:off x="161925" y="371475"/>
          <a:ext cx="666750" cy="666750"/>
        </a:xfrm>
        <a:prstGeom prst="rect">
          <a:avLst/>
        </a:prstGeom>
        <a:solidFill>
          <a:srgbClr val="FFFFFF"/>
        </a:solid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24</xdr:row>
      <xdr:rowOff>0</xdr:rowOff>
    </xdr:from>
    <xdr:to>
      <xdr:col>22</xdr:col>
      <xdr:colOff>57150</xdr:colOff>
      <xdr:row>26</xdr:row>
      <xdr:rowOff>38100</xdr:rowOff>
    </xdr:to>
    <xdr:sp fLocksText="0">
      <xdr:nvSpPr>
        <xdr:cNvPr id="1" name="newMu"/>
        <xdr:cNvSpPr txBox="1">
          <a:spLocks noChangeArrowheads="1"/>
        </xdr:cNvSpPr>
      </xdr:nvSpPr>
      <xdr:spPr>
        <a:xfrm>
          <a:off x="657225" y="1600200"/>
          <a:ext cx="8667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10</a:t>
          </a:r>
        </a:p>
      </xdr:txBody>
    </xdr:sp>
    <xdr:clientData/>
  </xdr:twoCellAnchor>
  <xdr:twoCellAnchor>
    <xdr:from>
      <xdr:col>9</xdr:col>
      <xdr:colOff>57150</xdr:colOff>
      <xdr:row>27</xdr:row>
      <xdr:rowOff>0</xdr:rowOff>
    </xdr:from>
    <xdr:to>
      <xdr:col>22</xdr:col>
      <xdr:colOff>57150</xdr:colOff>
      <xdr:row>29</xdr:row>
      <xdr:rowOff>38100</xdr:rowOff>
    </xdr:to>
    <xdr:sp fLocksText="0">
      <xdr:nvSpPr>
        <xdr:cNvPr id="2" name="NewSig"/>
        <xdr:cNvSpPr txBox="1">
          <a:spLocks noChangeArrowheads="1"/>
        </xdr:cNvSpPr>
      </xdr:nvSpPr>
      <xdr:spPr>
        <a:xfrm>
          <a:off x="657225" y="1800225"/>
          <a:ext cx="8667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10</a:t>
          </a:r>
        </a:p>
      </xdr:txBody>
    </xdr:sp>
    <xdr:clientData/>
  </xdr:twoCellAnchor>
  <xdr:twoCellAnchor>
    <xdr:from>
      <xdr:col>28</xdr:col>
      <xdr:colOff>57150</xdr:colOff>
      <xdr:row>14</xdr:row>
      <xdr:rowOff>0</xdr:rowOff>
    </xdr:from>
    <xdr:to>
      <xdr:col>79</xdr:col>
      <xdr:colOff>57150</xdr:colOff>
      <xdr:row>42</xdr:row>
      <xdr:rowOff>9525</xdr:rowOff>
    </xdr:to>
    <xdr:graphicFrame>
      <xdr:nvGraphicFramePr>
        <xdr:cNvPr id="3" name="DensityGraph"/>
        <xdr:cNvGraphicFramePr/>
      </xdr:nvGraphicFramePr>
      <xdr:xfrm>
        <a:off x="1924050" y="933450"/>
        <a:ext cx="3400425" cy="187642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34</xdr:row>
      <xdr:rowOff>0</xdr:rowOff>
    </xdr:from>
    <xdr:to>
      <xdr:col>22</xdr:col>
      <xdr:colOff>57150</xdr:colOff>
      <xdr:row>37</xdr:row>
      <xdr:rowOff>0</xdr:rowOff>
    </xdr:to>
    <xdr:sp>
      <xdr:nvSpPr>
        <xdr:cNvPr id="4" name="MuLab"/>
        <xdr:cNvSpPr txBox="1">
          <a:spLocks noChangeArrowheads="1"/>
        </xdr:cNvSpPr>
      </xdr:nvSpPr>
      <xdr:spPr>
        <a:xfrm>
          <a:off x="257175" y="2266950"/>
          <a:ext cx="1266825"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Median= 6.932</a:t>
          </a:r>
        </a:p>
      </xdr:txBody>
    </xdr:sp>
    <xdr:clientData/>
  </xdr:twoCellAnchor>
  <xdr:twoCellAnchor>
    <xdr:from>
      <xdr:col>3</xdr:col>
      <xdr:colOff>57150</xdr:colOff>
      <xdr:row>37</xdr:row>
      <xdr:rowOff>0</xdr:rowOff>
    </xdr:from>
    <xdr:to>
      <xdr:col>22</xdr:col>
      <xdr:colOff>57150</xdr:colOff>
      <xdr:row>40</xdr:row>
      <xdr:rowOff>0</xdr:rowOff>
    </xdr:to>
    <xdr:sp>
      <xdr:nvSpPr>
        <xdr:cNvPr id="5" name="M3Lab"/>
        <xdr:cNvSpPr txBox="1">
          <a:spLocks noChangeArrowheads="1"/>
        </xdr:cNvSpPr>
      </xdr:nvSpPr>
      <xdr:spPr>
        <a:xfrm>
          <a:off x="257175" y="2466975"/>
          <a:ext cx="1266825"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M3= 1.998</a:t>
          </a:r>
        </a:p>
      </xdr:txBody>
    </xdr:sp>
    <xdr:clientData/>
  </xdr:twoCellAnchor>
  <xdr:twoCellAnchor>
    <xdr:from>
      <xdr:col>3</xdr:col>
      <xdr:colOff>57150</xdr:colOff>
      <xdr:row>40</xdr:row>
      <xdr:rowOff>0</xdr:rowOff>
    </xdr:from>
    <xdr:to>
      <xdr:col>22</xdr:col>
      <xdr:colOff>57150</xdr:colOff>
      <xdr:row>43</xdr:row>
      <xdr:rowOff>0</xdr:rowOff>
    </xdr:to>
    <xdr:sp>
      <xdr:nvSpPr>
        <xdr:cNvPr id="6" name="M4Lab"/>
        <xdr:cNvSpPr txBox="1">
          <a:spLocks noChangeArrowheads="1"/>
        </xdr:cNvSpPr>
      </xdr:nvSpPr>
      <xdr:spPr>
        <a:xfrm>
          <a:off x="257175" y="2667000"/>
          <a:ext cx="1266825"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M4= 8.977</a:t>
          </a:r>
        </a:p>
      </xdr:txBody>
    </xdr:sp>
    <xdr:clientData/>
  </xdr:twoCellAnchor>
  <xdr:twoCellAnchor>
    <xdr:from>
      <xdr:col>28</xdr:col>
      <xdr:colOff>57150</xdr:colOff>
      <xdr:row>5</xdr:row>
      <xdr:rowOff>0</xdr:rowOff>
    </xdr:from>
    <xdr:to>
      <xdr:col>65</xdr:col>
      <xdr:colOff>57150</xdr:colOff>
      <xdr:row>13</xdr:row>
      <xdr:rowOff>0</xdr:rowOff>
    </xdr:to>
    <xdr:sp>
      <xdr:nvSpPr>
        <xdr:cNvPr id="7" name="TextBox 43"/>
        <xdr:cNvSpPr txBox="1">
          <a:spLocks noChangeArrowheads="1"/>
        </xdr:cNvSpPr>
      </xdr:nvSpPr>
      <xdr:spPr>
        <a:xfrm>
          <a:off x="1924050" y="333375"/>
          <a:ext cx="2466975" cy="53340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sz="900" b="1" i="0" u="none" baseline="0">
              <a:solidFill>
                <a:srgbClr val="FFFFFF"/>
              </a:solidFill>
              <a:latin typeface="Arial"/>
              <a:ea typeface="Arial"/>
              <a:cs typeface="Arial"/>
            </a:rPr>
            <a:t>&lt;= These choices are approximations using Ramberg and Schmeiser's generalization of Tukey's Lambda Distribution.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249</xdr:col>
      <xdr:colOff>0</xdr:colOff>
      <xdr:row>7</xdr:row>
      <xdr:rowOff>76200</xdr:rowOff>
    </xdr:from>
    <xdr:to>
      <xdr:col>249</xdr:col>
      <xdr:colOff>0</xdr:colOff>
      <xdr:row>11</xdr:row>
      <xdr:rowOff>76200</xdr:rowOff>
    </xdr:to>
    <xdr:sp>
      <xdr:nvSpPr>
        <xdr:cNvPr id="1" name="Line 71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 name="Line 71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 name="Line 71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 name="Line 72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 name="Line 72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 name="Line 728"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7" name="Line 72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 name="Line 73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9" name="Line 73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 name="Line 73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1" name="Line 74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 name="Line 74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 name="Line 74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 name="Line 74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 name="Line 74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 name="Line 75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 name="Line 75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8" name="Line 75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 name="Line 75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0" name="Line 765"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 name="Line 76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2" name="Line 76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 name="Line 77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4" name="Line 77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 name="Line 77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6" name="Line 78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7" name="Line 78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8" name="Line 788"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9" name="Line 78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0" name="Line 79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31" name="Line 79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2" name="Line 79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33" name="Line 79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34" name="Line 80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35" name="Line 80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6" name="Line 80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7" name="Line 8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8" name="Line 80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39" name="Line 81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0" name="Line 81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1" name="Line 81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2" name="Line 81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3" name="Line 81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4" name="Line 825"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5" name="Line 82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6" name="Line 82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7" name="Line 83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8" name="Line 83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9" name="Line 83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50" name="Line 84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1" name="Line 84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52" name="Line 84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3" name="Line 85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54" name="Line 85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5" name="Line 85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56" name="Line 86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 name="Line 86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58" name="Line 865"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 name="Line 86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60" name="Line 93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 name="Line 93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62" name="Line 93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 name="Line 93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 name="Line 94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65" name="Line 94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6" name="Line 95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67" name="Line 956"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8" name="Line 95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69" name="Line 960"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0" name="Line 96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1" name="Line 97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72" name="Line 98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3" name="Line 98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74" name="Line 98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5" name="Line 98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76" name="Line 99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7" name="Line 99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78" name="Line 99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9" name="Line 99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0" name="Line 100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1" name="Line 100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82" name="Line 100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3" name="Line 10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84" name="Line 100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5" name="Line 100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86" name="Line 101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7" name="Line 101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88" name="Line 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9" name="Line 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0" name="Line 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1" name="Line 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92" name="Line 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3" name="Line 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4" name="Line 1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5" name="Line 1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96" name="Line 2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7" name="Line 2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98" name="Line 3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9" name="Line 3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00" name="Line 3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1" name="Line 3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02" name="Line 4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3" name="Line 4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04" name="Line 4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5" name="Line 4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6" name="Line 5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7" name="Line 5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08" name="Line 5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9" name="Line 5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0" name="Line 6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1" name="Line 6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12" name="Line 6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3" name="Line 6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14" name="Line 7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5" name="Line 7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16" name="Line 7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7" name="Line 7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18" name="Line 8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9" name="Line 8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0" name="Line 8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21" name="Line 8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2" name="Line 9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23" name="Line 9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4" name="Line 9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25" name="Line 9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6" name="Line 10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27" name="Line 1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8" name="Line 10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29" name="Line 10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30" name="Line 11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1" name="Line 11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32" name="Line 11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3" name="Line 11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4" name="Line 12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5" name="Line 12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36" name="Line 12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7" name="Line 12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8" name="Line 13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9" name="Line 13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40" name="Line 13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1" name="Line 13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2" name="Line 14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3" name="Line 14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44" name="Line 15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5" name="Line 15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46" name="Line 16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7" name="Line 16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48" name="Line 16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9" name="Line 16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50" name="Line 17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1" name="Line 17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52" name="Line 17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3" name="Line 17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4" name="Line 18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5" name="Line 18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56" name="Line 18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7" name="Line 18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58" name="Line 19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9" name="Line 19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0" name="Line 19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61" name="Line 19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2" name="Line 20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63" name="Line 2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4" name="Line 21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65" name="Line 21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6" name="Line 22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67" name="Line 22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8" name="Line 22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69" name="Line 22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70" name="Line 23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1" name="Line 23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172" name="Line 270"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3" name="Line 27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174" name="Line 274"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5" name="Line 27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176" name="Line 280"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7" name="Line 28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178" name="Line 284"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9" name="Line 28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80" name="Line 33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81" name="Line 33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82" name="Line 33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83" name="Line 33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84" name="Line 34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85" name="Line 34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86" name="Line 34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87" name="Line 34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88" name="Line 35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89" name="Line 35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90" name="Line 35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1" name="Line 35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92" name="Line 36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3" name="Line 36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94" name="Line 36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5" name="Line 36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96" name="Line 37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7" name="Line 37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98" name="Line 37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9" name="Line 37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00" name="Line 38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01" name="Line 38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02" name="Line 38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03" name="Line 38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04" name="Line 42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05" name="Line 42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06" name="Line 42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07" name="Line 42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08" name="Line 43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09" name="Line 43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10" name="Line 43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1" name="Line 43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12" name="Line 44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3" name="Line 44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14" name="Line 44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5" name="Line 44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16" name="Line 45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7" name="Line 45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18" name="Line 45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9" name="Line 45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20" name="Line 46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21" name="Line 46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22" name="Line 46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23" name="Line 46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24" name="Line 47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25" name="Line 47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26" name="Line 47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27" name="Line 47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28" name="Line 48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29" name="Line 48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30" name="Line 48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1" name="Line 48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32" name="Line 48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3" name="Line 49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34" name="Line 493"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5" name="Line 49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36" name="Line 49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7" name="Line 50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38" name="Line 503"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9" name="Line 50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40" name="Line 507"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41" name="Line 50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42" name="Line 51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43" name="Line 51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44" name="Line 51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45" name="Line 51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46" name="Line 51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47" name="Line 52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48" name="Line 52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49" name="Line 52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50" name="Line 52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1" name="Line 53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52" name="Line 53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3" name="Line 53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54" name="Line 53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5" name="Line 54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56" name="Line 57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7" name="Line 57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58" name="Line 57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9" name="Line 58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60" name="Line 63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61" name="Line 63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62" name="Line 64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63" name="Line 64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64" name="Line 65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65" name="Line 65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66" name="Line 66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67" name="Line 66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68" name="Line 676"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69" name="Line 677"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0" name="Line 678" hidden="1"/>
        <xdr:cNvSpPr>
          <a:spLocks/>
        </xdr:cNvSpPr>
      </xdr:nvSpPr>
      <xdr:spPr>
        <a:xfrm>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1" name="Line 679"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72" name="Line 686"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3" name="Line 687"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74" name="Line 690"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5" name="Line 691"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76" name="Line 696"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7" name="Line 697"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78" name="Line 700"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9" name="Line 701"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80" name="Line 70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81" name="Line 70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82" name="Line 70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83" name="Line 70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84" name="Line 716"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85" name="Line 717"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86" name="Line 720"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87" name="Line 721"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288" name="Line 76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289" name="Line 761"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290" name="Line 76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291" name="Line 779"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292" name="Line 78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293" name="Line 78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294" name="Line 78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295" name="Line 78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296" name="Line 78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297" name="Line 793"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298" name="Line 79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299" name="Line 795"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00" name="Line 80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01" name="Line 802"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02" name="Line 80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03" name="Line 805"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04" name="Line 80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05" name="Line 80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06" name="Line 80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07" name="Line 810"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08" name="Line 81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09" name="Line 81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10" name="Line 81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11" name="Line 820"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12" name="Line 82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13" name="Line 82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14" name="Line 82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15" name="Line 830"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16" name="Line 83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17" name="Line 83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18" name="Line 83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19" name="Line 840"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20" name="Line 84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21" name="Line 84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22" name="Line 85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23" name="Line 85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24" name="Line 85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25" name="Line 85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26" name="Line 86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27" name="Line 86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28" name="Line 86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29" name="Line 86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30" name="Line 87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31" name="Line 87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32" name="Line 87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33" name="Line 87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34" name="Line 88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35" name="Line 88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36" name="Line 88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37" name="Line 88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38" name="Line 89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39" name="Line 89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40" name="Line 89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41" name="Line 89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42" name="Line 90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43" name="Line 90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44" name="Line 90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45" name="Line 90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46" name="Line 91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47" name="Line 91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48" name="Line 91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49" name="Line 91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50" name="Line 92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51" name="Line 92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52" name="Line 93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53" name="Line 93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54" name="Line 93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55" name="Line 93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56" name="Line 94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57" name="Line 94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58" name="Line 94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59" name="Line 94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60" name="Line 96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61" name="Line 96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62" name="Line 96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63" name="Line 96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64" name="Line 97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65" name="Line 97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66" name="Line 98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67" name="Line 98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68" name="Line 98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69" name="Line 98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370" name="Line 98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71" name="Line 98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72" name="Line 98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73" name="Line 98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374" name="Line 98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75" name="Line 99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76" name="Line 99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77" name="Line 99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378" name="Line 99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79" name="Line 100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80" name="Line 100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81" name="Line 100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82" name="Line 101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83" name="Line 101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84" name="Line 101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85" name="Line 101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86" name="Line 102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87" name="Line 102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88" name="Line 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89" name="Line 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90" name="Line 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91" name="Line 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92" name="Line 1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93" name="Line 1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94" name="Line 1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12</xdr:row>
      <xdr:rowOff>76200</xdr:rowOff>
    </xdr:to>
    <xdr:sp>
      <xdr:nvSpPr>
        <xdr:cNvPr id="395" name="Line 17" hidden="1"/>
        <xdr:cNvSpPr>
          <a:spLocks/>
        </xdr:cNvSpPr>
      </xdr:nvSpPr>
      <xdr:spPr>
        <a:xfrm>
          <a:off x="121977150" y="1562100"/>
          <a:ext cx="0" cy="8286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96" name="Line 2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97" name="Line 2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398" name="Line 2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99" name="Line 2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00" name="Line 3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01" name="Line 3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02" name="Line 3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03" name="Line 3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04" name="Line 4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05" name="Line 4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06" name="Line 4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07" name="Line 4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08" name="Line 5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09" name="Line 5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10" name="Line 5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11" name="Line 5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12" name="Line 9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13" name="Line 9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14" name="Line 9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15" name="Line 9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16" name="Line 9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17" name="Line 9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18" name="Line 10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19" name="Line 10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20" name="Line 10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21" name="Line 10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22" name="Line 10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23" name="Line 10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24" name="Line 108"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25" name="Line 10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26" name="Line 11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27" name="Line 11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28" name="Line 11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29" name="Line 12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30" name="Line 12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31" name="Line 127"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32" name="Line 12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33" name="Line 13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34" name="Line 13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35" name="Line 13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36" name="Line 13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37" name="Line 14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38" name="Line 15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39" name="Line 15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40" name="Line 15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41" name="Line 15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442" name="Line 160"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443" name="Line 161"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444" name="Line 165"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45" name="Line 17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46" name="Line 17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47" name="Line 17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48" name="Line 17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49" name="Line 18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50" name="Line 18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51" name="Line 18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52" name="Line 18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453" name="Line 185"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454" name="Line 186"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455" name="Line 190"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56" name="Line 19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57" name="Line 19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58" name="Line 19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59" name="Line 19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60" name="Line 20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61" name="Line 20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62" name="Line 20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63" name="Line 20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64" name="Line 20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65" name="Line 20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66" name="Line 21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67" name="Line 21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68" name="Line 21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69" name="Line 21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70" name="Line 21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71" name="Line 22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72" name="Line 22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73" name="Line 22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74" name="Line 22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75" name="Line 22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76" name="Line 22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77" name="Line 23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78" name="Line 23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79" name="Line 23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80" name="Line 23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81" name="Line 23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82" name="Line 24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83" name="Line 24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84" name="Line 24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85" name="Line 24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86" name="Line 25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87" name="Line 25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88" name="Line 25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89" name="Line 25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90" name="Line 27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91" name="Line 27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92" name="Line 27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93" name="Line 27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94" name="Line 29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95" name="Line 29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96" name="Line 29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97" name="Line 29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98" name="Line 30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99" name="Line 30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00" name="Line 30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01" name="Line 30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02" name="Line 30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03" name="Line 30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04" name="Line 30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05" name="Line 31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06" name="Line 32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07" name="Line 32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08" name="Line 32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09" name="Line 32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10" name="Line 34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11" name="Line 34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12" name="Line 34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13" name="Line 350"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14" name="Line 351"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15" name="Line 35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16" name="Line 35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17" name="Line 36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18" name="Line 36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19" name="Line 36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20" name="Line 366"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21" name="Line 367"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22" name="Line 368"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23" name="Line 36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24" name="Line 37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25" name="Line 37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26" name="Line 38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27" name="Line 382"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28" name="Line 383"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29" name="Line 38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30" name="Line 385"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31" name="Line 39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32" name="Line 395"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33" name="Line 39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34" name="Line 398"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35" name="Line 399"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36" name="Line 400"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37" name="Line 40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38" name="Line 41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39" name="Line 41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40" name="Line 41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41" name="Line 414"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42" name="Line 415"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43" name="Line 41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44" name="Line 41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45" name="Line 42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46" name="Line 42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47" name="Line 42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48" name="Line 430"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49" name="Line 431"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50" name="Line 43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51" name="Line 43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52" name="Line 68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53" name="Line 68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54" name="Line 68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55" name="Line 69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56" name="Line 69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57" name="Line 70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85725</xdr:rowOff>
    </xdr:to>
    <xdr:sp>
      <xdr:nvSpPr>
        <xdr:cNvPr id="558" name="Line 701" hidden="1"/>
        <xdr:cNvSpPr>
          <a:spLocks/>
        </xdr:cNvSpPr>
      </xdr:nvSpPr>
      <xdr:spPr>
        <a:xfrm>
          <a:off x="121977150" y="156210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59" name="Line 70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60" name="Line 7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61" name="Line 70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62" name="Line 70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63" name="Line 72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64" name="Line 72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65" name="Line 72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66" name="Line 72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67" name="Line 73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68" name="Line 73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69" name="Line 73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0" name="Line 73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71" name="Line 74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2" name="Line 74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73" name="Line 74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4" name="Line 74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75" name="Line 75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6" name="Line 75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77" name="Line 75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8" name="Line 75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79" name="Line 77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80" name="Line 77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81" name="Line 77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82" name="Line 77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83" name="Line 79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84" name="Line 79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85" name="Line 79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86" name="Line 79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87" name="Line 80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88" name="Line 8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89" name="Line 80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0" name="Line 80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91" name="Line 82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2" name="Line 82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93" name="Line 82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4" name="Line 82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95" name="Line 84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6" name="Line 84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97" name="Line 84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8" name="Line 84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99" name="Line 86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00" name="Line 86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01" name="Line 86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02" name="Line 86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03" name="Line 87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04" name="Line 87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05" name="Line 87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06" name="Line 87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07" name="Line 89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08" name="Line 89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09" name="Line 89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0" name="Line 89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11" name="Line 91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2" name="Line 91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13" name="Line 91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4" name="Line 91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15" name="Line 92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6" name="Line 92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17" name="Line 92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8" name="Line 92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19" name="Line 93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20" name="Line 93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21" name="Line 93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22" name="Line 93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23" name="Line 94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24" name="Line 94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25" name="Line 94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26" name="Line 94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27" name="Line 97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28" name="Line 97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29" name="Line 97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0" name="Line 97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31" name="Line 98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2" name="Line 98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3" name="Line 98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4" name="Line 98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35" name="Line 102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6" name="Line 102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7" name="Line 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8" name="Line 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39" name="Line 1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0" name="Line 2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41" name="Line 23"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2" name="Line 2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43" name="Line 3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4" name="Line 3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45" name="Line 3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6" name="Line 3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47" name="Line 4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8" name="Line 4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49" name="Line 4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50" name="Line 4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51" name="Line 5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52" name="Line 5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53" name="Line 5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54" name="Line 5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55" name="Line 6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56" name="Line 6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57" name="Line 6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58" name="Line 6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59" name="Line 208"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60" name="Line 210"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61" name="Line 212"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62" name="Line 215"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63" name="Line 217"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64" name="Line 219"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65" name="Line 250"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66" name="Line 252"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67" name="Line 254"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68" name="Line 259"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69" name="Line 261"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70" name="Line 263"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71" name="Line 296"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85725</xdr:rowOff>
    </xdr:from>
    <xdr:to>
      <xdr:col>249</xdr:col>
      <xdr:colOff>0</xdr:colOff>
      <xdr:row>7</xdr:row>
      <xdr:rowOff>85725</xdr:rowOff>
    </xdr:to>
    <xdr:sp>
      <xdr:nvSpPr>
        <xdr:cNvPr id="672" name="Line 297" hidden="1"/>
        <xdr:cNvSpPr>
          <a:spLocks/>
        </xdr:cNvSpPr>
      </xdr:nvSpPr>
      <xdr:spPr>
        <a:xfrm flipV="1">
          <a:off x="121977150" y="714375"/>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73" name="Line 298"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74" name="Line 300"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75" name="Line 384"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85725</xdr:rowOff>
    </xdr:from>
    <xdr:to>
      <xdr:col>249</xdr:col>
      <xdr:colOff>0</xdr:colOff>
      <xdr:row>7</xdr:row>
      <xdr:rowOff>85725</xdr:rowOff>
    </xdr:to>
    <xdr:sp>
      <xdr:nvSpPr>
        <xdr:cNvPr id="676" name="Line 385" hidden="1"/>
        <xdr:cNvSpPr>
          <a:spLocks/>
        </xdr:cNvSpPr>
      </xdr:nvSpPr>
      <xdr:spPr>
        <a:xfrm flipV="1">
          <a:off x="121977150" y="714375"/>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77" name="Line 386"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78" name="Line 388"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79" name="Line 391"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8</xdr:row>
      <xdr:rowOff>85725</xdr:rowOff>
    </xdr:to>
    <xdr:sp>
      <xdr:nvSpPr>
        <xdr:cNvPr id="680" name="Line 392" hidden="1"/>
        <xdr:cNvSpPr>
          <a:spLocks/>
        </xdr:cNvSpPr>
      </xdr:nvSpPr>
      <xdr:spPr>
        <a:xfrm>
          <a:off x="121977150" y="15716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81" name="Line 393"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82" name="Line 410"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83" name="Line 411"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84" name="Line 413"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85" name="Line 437"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86" name="Line 455"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87" name="Line 464"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8</xdr:row>
      <xdr:rowOff>85725</xdr:rowOff>
    </xdr:to>
    <xdr:sp>
      <xdr:nvSpPr>
        <xdr:cNvPr id="688" name="Line 466" hidden="1"/>
        <xdr:cNvSpPr>
          <a:spLocks/>
        </xdr:cNvSpPr>
      </xdr:nvSpPr>
      <xdr:spPr>
        <a:xfrm>
          <a:off x="121977150" y="15716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89" name="Line 473"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8</xdr:row>
      <xdr:rowOff>85725</xdr:rowOff>
    </xdr:to>
    <xdr:sp>
      <xdr:nvSpPr>
        <xdr:cNvPr id="690" name="Line 475" hidden="1"/>
        <xdr:cNvSpPr>
          <a:spLocks/>
        </xdr:cNvSpPr>
      </xdr:nvSpPr>
      <xdr:spPr>
        <a:xfrm>
          <a:off x="121977150" y="15716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691" name="Line 49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692" name="Line 49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693" name="Line 50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694" name="Line 50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695" name="Line 50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696" name="Line 51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697" name="Line 51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698" name="Line 52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699" name="Line 52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00" name="Line 52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01" name="Line 54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02" name="Line 54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03" name="Line 55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04" name="Line 55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05" name="Line 55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06" name="Line 55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07" name="Line 55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08" name="Line 561"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09" name="Line 56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10" name="Line 56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11" name="Line 56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12" name="Line 57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13" name="Line 57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14" name="Line 58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15" name="Line 58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16" name="Line 58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17" name="Line 59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18" name="Line 59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19" name="Line 59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20" name="Line 59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21" name="Line 59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22" name="Line 601"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23" name="Line 60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24" name="Line 60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25" name="Line 60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26" name="Line 60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27" name="Line 61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28" name="Line 61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29" name="Line 614"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30" name="Line 615"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31" name="Line 61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32" name="Line 61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33" name="Line 62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34" name="Line 62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35" name="Line 63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36" name="Line 63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37" name="Line 63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38" name="Line 64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39" name="Line 64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40" name="Line 64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41" name="Line 65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42" name="Line 65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43" name="Line 66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44" name="Line 661"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45" name="Line 662"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46" name="Line 663"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47" name="Line 67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48" name="Line 67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49" name="Line 681"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50" name="Line 68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51" name="Line 683"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52" name="Line 684"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53" name="Line 693"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54" name="Line 69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55" name="Line 695"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56" name="Line 696"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57" name="Line 70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58" name="Line 70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59" name="Line 70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60" name="Line 70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61" name="Line 710"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62" name="Line 711"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63" name="Line 71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64" name="Line 71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65" name="Line 72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66" name="Line 72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67" name="Line 74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68" name="Line 74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69" name="Line 759"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70" name="Line 761"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71" name="Line 77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72" name="Line 77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73" name="Line 78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74" name="Line 788"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75" name="Line 80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76" name="Line 80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77" name="Line 80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78" name="Line 80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79" name="Line 81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80" name="Line 81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81" name="Line 816"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82" name="Line 817"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83" name="Line 86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84" name="Line 86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85" name="Line 864"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86" name="Line 865"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87" name="Line 86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88" name="Line 86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89" name="Line 871"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790" name="Line 872"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91" name="Line 87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92" name="Line 87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93" name="Line 891" hidden="1"/>
        <xdr:cNvSpPr>
          <a:spLocks/>
        </xdr:cNvSpPr>
      </xdr:nvSpPr>
      <xdr:spPr>
        <a:xfrm flipH="1"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94" name="Line 892" hidden="1"/>
        <xdr:cNvSpPr>
          <a:spLocks/>
        </xdr:cNvSpPr>
      </xdr:nvSpPr>
      <xdr:spPr>
        <a:xfrm flipH="1"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95" name="Line 894" hidden="1"/>
        <xdr:cNvSpPr>
          <a:spLocks/>
        </xdr:cNvSpPr>
      </xdr:nvSpPr>
      <xdr:spPr>
        <a:xfrm flipH="1"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796" name="Line 896" hidden="1"/>
        <xdr:cNvSpPr>
          <a:spLocks/>
        </xdr:cNvSpPr>
      </xdr:nvSpPr>
      <xdr:spPr>
        <a:xfrm flipH="1"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4</xdr:row>
      <xdr:rowOff>76200</xdr:rowOff>
    </xdr:to>
    <xdr:sp>
      <xdr:nvSpPr>
        <xdr:cNvPr id="797" name="Line 897" hidden="1"/>
        <xdr:cNvSpPr>
          <a:spLocks/>
        </xdr:cNvSpPr>
      </xdr:nvSpPr>
      <xdr:spPr>
        <a:xfrm>
          <a:off x="121977150" y="70485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6</xdr:row>
      <xdr:rowOff>95250</xdr:rowOff>
    </xdr:to>
    <xdr:sp>
      <xdr:nvSpPr>
        <xdr:cNvPr id="798" name="Line 898" hidden="1"/>
        <xdr:cNvSpPr>
          <a:spLocks/>
        </xdr:cNvSpPr>
      </xdr:nvSpPr>
      <xdr:spPr>
        <a:xfrm>
          <a:off x="121977150" y="704850"/>
          <a:ext cx="0" cy="6858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99" name="Line 90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00" name="Line 90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01" name="Line 92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02" name="Line 92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03" name="Line 95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04" name="Line 95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05" name="Line 97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06" name="Line 97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07" name="Line 97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08" name="Line 98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09" name="Line 98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10" name="Line 98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11" name="Line 98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812" name="Line 985"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13" name="Line 98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14" name="Line 98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15" name="Line 99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16" name="Line 99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17" name="Line 99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18" name="Line 99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19" name="Line 99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20" name="Line 100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21" name="Line 100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22" name="Line 102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23" name="Line 102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24" name="Line 2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25" name="Line 2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26" name="Line 3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27" name="Line 3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28" name="Line 3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29" name="Line 3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30" name="Line 3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31" name="Line 38"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32" name="Line 4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33" name="Line 4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34" name="Line 4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35" name="Line 4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36" name="Line 6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37" name="Line 6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38" name="Line 7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39" name="Line 7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40" name="Line 7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41" name="Line 8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42" name="Line 8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43" name="Line 8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44" name="Line 8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45" name="Line 8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846" name="Line 90"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47" name="Line 92"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48" name="Line 9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49" name="Line 9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50" name="Line 9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51" name="Line 98"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52" name="Line 99"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53" name="Line 10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54" name="Line 103"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55" name="Line 104"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56" name="Line 10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57" name="Line 10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58" name="Line 11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59" name="Line 11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60" name="Line 121"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61" name="Line 122"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62" name="Line 12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63" name="Line 12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64" name="Line 12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65" name="Line 12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66" name="Line 15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67" name="Line 15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68" name="Line 17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69" name="Line 17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70" name="Line 20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71" name="Line 20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72" name="Line 23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73" name="Line 23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74" name="Line 23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75" name="Line 23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76" name="Line 239"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77" name="Line 240"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78" name="Line 24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79" name="Line 24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80" name="Line 24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81" name="Line 24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82" name="Line 248"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83" name="Line 249"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84" name="Line 26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85" name="Line 26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86" name="Line 26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87" name="Line 26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88" name="Line 269"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89" name="Line 270"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90" name="Line 28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91" name="Line 28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92" name="Line 28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93" name="Line 288"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94" name="Line 290"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95" name="Line 291"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15</xdr:row>
      <xdr:rowOff>76200</xdr:rowOff>
    </xdr:from>
    <xdr:to>
      <xdr:col>249</xdr:col>
      <xdr:colOff>0</xdr:colOff>
      <xdr:row>16</xdr:row>
      <xdr:rowOff>85725</xdr:rowOff>
    </xdr:to>
    <xdr:sp>
      <xdr:nvSpPr>
        <xdr:cNvPr id="896" name="Line 293" hidden="1"/>
        <xdr:cNvSpPr>
          <a:spLocks/>
        </xdr:cNvSpPr>
      </xdr:nvSpPr>
      <xdr:spPr>
        <a:xfrm flipV="1">
          <a:off x="121977150" y="28765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16</xdr:row>
      <xdr:rowOff>85725</xdr:rowOff>
    </xdr:from>
    <xdr:to>
      <xdr:col>249</xdr:col>
      <xdr:colOff>0</xdr:colOff>
      <xdr:row>17</xdr:row>
      <xdr:rowOff>85725</xdr:rowOff>
    </xdr:to>
    <xdr:sp>
      <xdr:nvSpPr>
        <xdr:cNvPr id="897" name="Line 294" hidden="1"/>
        <xdr:cNvSpPr>
          <a:spLocks/>
        </xdr:cNvSpPr>
      </xdr:nvSpPr>
      <xdr:spPr>
        <a:xfrm>
          <a:off x="121977150" y="304800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98" name="Line 29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99" name="Line 29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900" name="Line 299"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901" name="Line 300"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902" name="Line 36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903" name="Line 36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13</xdr:row>
      <xdr:rowOff>76200</xdr:rowOff>
    </xdr:from>
    <xdr:to>
      <xdr:col>249</xdr:col>
      <xdr:colOff>0</xdr:colOff>
      <xdr:row>16</xdr:row>
      <xdr:rowOff>85725</xdr:rowOff>
    </xdr:to>
    <xdr:sp>
      <xdr:nvSpPr>
        <xdr:cNvPr id="904" name="Line 370" hidden="1"/>
        <xdr:cNvSpPr>
          <a:spLocks/>
        </xdr:cNvSpPr>
      </xdr:nvSpPr>
      <xdr:spPr>
        <a:xfrm flipV="1">
          <a:off x="121977150" y="25527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16</xdr:row>
      <xdr:rowOff>85725</xdr:rowOff>
    </xdr:from>
    <xdr:to>
      <xdr:col>249</xdr:col>
      <xdr:colOff>0</xdr:colOff>
      <xdr:row>17</xdr:row>
      <xdr:rowOff>85725</xdr:rowOff>
    </xdr:to>
    <xdr:sp>
      <xdr:nvSpPr>
        <xdr:cNvPr id="905" name="Line 372" hidden="1"/>
        <xdr:cNvSpPr>
          <a:spLocks/>
        </xdr:cNvSpPr>
      </xdr:nvSpPr>
      <xdr:spPr>
        <a:xfrm>
          <a:off x="121977150" y="304800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22</xdr:row>
      <xdr:rowOff>76200</xdr:rowOff>
    </xdr:from>
    <xdr:to>
      <xdr:col>249</xdr:col>
      <xdr:colOff>0</xdr:colOff>
      <xdr:row>25</xdr:row>
      <xdr:rowOff>76200</xdr:rowOff>
    </xdr:to>
    <xdr:sp>
      <xdr:nvSpPr>
        <xdr:cNvPr id="906" name="Line 373" hidden="1"/>
        <xdr:cNvSpPr>
          <a:spLocks/>
        </xdr:cNvSpPr>
      </xdr:nvSpPr>
      <xdr:spPr>
        <a:xfrm flipV="1">
          <a:off x="121977150" y="4038600"/>
          <a:ext cx="0" cy="485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15</xdr:row>
      <xdr:rowOff>76200</xdr:rowOff>
    </xdr:from>
    <xdr:to>
      <xdr:col>249</xdr:col>
      <xdr:colOff>0</xdr:colOff>
      <xdr:row>16</xdr:row>
      <xdr:rowOff>85725</xdr:rowOff>
    </xdr:to>
    <xdr:sp>
      <xdr:nvSpPr>
        <xdr:cNvPr id="907" name="Line 376" hidden="1"/>
        <xdr:cNvSpPr>
          <a:spLocks/>
        </xdr:cNvSpPr>
      </xdr:nvSpPr>
      <xdr:spPr>
        <a:xfrm flipV="1">
          <a:off x="121977150" y="28765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16</xdr:row>
      <xdr:rowOff>85725</xdr:rowOff>
    </xdr:from>
    <xdr:to>
      <xdr:col>249</xdr:col>
      <xdr:colOff>0</xdr:colOff>
      <xdr:row>17</xdr:row>
      <xdr:rowOff>85725</xdr:rowOff>
    </xdr:to>
    <xdr:sp>
      <xdr:nvSpPr>
        <xdr:cNvPr id="908" name="Line 377" hidden="1"/>
        <xdr:cNvSpPr>
          <a:spLocks/>
        </xdr:cNvSpPr>
      </xdr:nvSpPr>
      <xdr:spPr>
        <a:xfrm>
          <a:off x="121977150" y="304800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909" name="Line 37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910" name="Line 38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911" name="Line 382"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912" name="Line 383"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15</xdr:row>
      <xdr:rowOff>28575</xdr:rowOff>
    </xdr:from>
    <xdr:to>
      <xdr:col>249</xdr:col>
      <xdr:colOff>0</xdr:colOff>
      <xdr:row>16</xdr:row>
      <xdr:rowOff>38100</xdr:rowOff>
    </xdr:to>
    <xdr:sp>
      <xdr:nvSpPr>
        <xdr:cNvPr id="913" name="Line 422" hidden="1"/>
        <xdr:cNvSpPr>
          <a:spLocks/>
        </xdr:cNvSpPr>
      </xdr:nvSpPr>
      <xdr:spPr>
        <a:xfrm flipV="1">
          <a:off x="121977150" y="28289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16</xdr:row>
      <xdr:rowOff>38100</xdr:rowOff>
    </xdr:from>
    <xdr:to>
      <xdr:col>249</xdr:col>
      <xdr:colOff>0</xdr:colOff>
      <xdr:row>17</xdr:row>
      <xdr:rowOff>28575</xdr:rowOff>
    </xdr:to>
    <xdr:sp>
      <xdr:nvSpPr>
        <xdr:cNvPr id="914" name="Line 423" hidden="1"/>
        <xdr:cNvSpPr>
          <a:spLocks/>
        </xdr:cNvSpPr>
      </xdr:nvSpPr>
      <xdr:spPr>
        <a:xfrm>
          <a:off x="121977150" y="30003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76200</xdr:rowOff>
    </xdr:from>
    <xdr:to>
      <xdr:col>249</xdr:col>
      <xdr:colOff>0</xdr:colOff>
      <xdr:row>7</xdr:row>
      <xdr:rowOff>66675</xdr:rowOff>
    </xdr:to>
    <xdr:sp>
      <xdr:nvSpPr>
        <xdr:cNvPr id="915" name="Line 425" hidden="1"/>
        <xdr:cNvSpPr>
          <a:spLocks/>
        </xdr:cNvSpPr>
      </xdr:nvSpPr>
      <xdr:spPr>
        <a:xfrm flipV="1">
          <a:off x="121977150" y="137160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66675</xdr:rowOff>
    </xdr:from>
    <xdr:to>
      <xdr:col>249</xdr:col>
      <xdr:colOff>0</xdr:colOff>
      <xdr:row>8</xdr:row>
      <xdr:rowOff>66675</xdr:rowOff>
    </xdr:to>
    <xdr:sp>
      <xdr:nvSpPr>
        <xdr:cNvPr id="916" name="Line 426" hidden="1"/>
        <xdr:cNvSpPr>
          <a:spLocks/>
        </xdr:cNvSpPr>
      </xdr:nvSpPr>
      <xdr:spPr>
        <a:xfrm>
          <a:off x="121977150" y="15525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76200</xdr:rowOff>
    </xdr:from>
    <xdr:to>
      <xdr:col>249</xdr:col>
      <xdr:colOff>0</xdr:colOff>
      <xdr:row>9</xdr:row>
      <xdr:rowOff>66675</xdr:rowOff>
    </xdr:to>
    <xdr:sp>
      <xdr:nvSpPr>
        <xdr:cNvPr id="917" name="Line 428" hidden="1"/>
        <xdr:cNvSpPr>
          <a:spLocks/>
        </xdr:cNvSpPr>
      </xdr:nvSpPr>
      <xdr:spPr>
        <a:xfrm flipV="1">
          <a:off x="121977150" y="137160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66675</xdr:rowOff>
    </xdr:from>
    <xdr:to>
      <xdr:col>249</xdr:col>
      <xdr:colOff>0</xdr:colOff>
      <xdr:row>9</xdr:row>
      <xdr:rowOff>66675</xdr:rowOff>
    </xdr:to>
    <xdr:sp>
      <xdr:nvSpPr>
        <xdr:cNvPr id="918" name="Line 429" hidden="1"/>
        <xdr:cNvSpPr>
          <a:spLocks/>
        </xdr:cNvSpPr>
      </xdr:nvSpPr>
      <xdr:spPr>
        <a:xfrm flipV="1">
          <a:off x="121977150" y="17145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66675</xdr:rowOff>
    </xdr:from>
    <xdr:to>
      <xdr:col>249</xdr:col>
      <xdr:colOff>0</xdr:colOff>
      <xdr:row>7</xdr:row>
      <xdr:rowOff>66675</xdr:rowOff>
    </xdr:to>
    <xdr:sp>
      <xdr:nvSpPr>
        <xdr:cNvPr id="919" name="Line 430" hidden="1"/>
        <xdr:cNvSpPr>
          <a:spLocks/>
        </xdr:cNvSpPr>
      </xdr:nvSpPr>
      <xdr:spPr>
        <a:xfrm flipV="1">
          <a:off x="121977150" y="101917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66675</xdr:rowOff>
    </xdr:from>
    <xdr:to>
      <xdr:col>249</xdr:col>
      <xdr:colOff>0</xdr:colOff>
      <xdr:row>8</xdr:row>
      <xdr:rowOff>66675</xdr:rowOff>
    </xdr:to>
    <xdr:sp>
      <xdr:nvSpPr>
        <xdr:cNvPr id="920" name="Line 432" hidden="1"/>
        <xdr:cNvSpPr>
          <a:spLocks/>
        </xdr:cNvSpPr>
      </xdr:nvSpPr>
      <xdr:spPr>
        <a:xfrm>
          <a:off x="121977150" y="15525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66675</xdr:rowOff>
    </xdr:from>
    <xdr:to>
      <xdr:col>249</xdr:col>
      <xdr:colOff>0</xdr:colOff>
      <xdr:row>7</xdr:row>
      <xdr:rowOff>66675</xdr:rowOff>
    </xdr:to>
    <xdr:sp>
      <xdr:nvSpPr>
        <xdr:cNvPr id="921" name="Line 433" hidden="1"/>
        <xdr:cNvSpPr>
          <a:spLocks/>
        </xdr:cNvSpPr>
      </xdr:nvSpPr>
      <xdr:spPr>
        <a:xfrm flipV="1">
          <a:off x="121977150" y="101917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66675</xdr:rowOff>
    </xdr:from>
    <xdr:to>
      <xdr:col>249</xdr:col>
      <xdr:colOff>0</xdr:colOff>
      <xdr:row>8</xdr:row>
      <xdr:rowOff>66675</xdr:rowOff>
    </xdr:to>
    <xdr:sp>
      <xdr:nvSpPr>
        <xdr:cNvPr id="922" name="Line 435" hidden="1"/>
        <xdr:cNvSpPr>
          <a:spLocks/>
        </xdr:cNvSpPr>
      </xdr:nvSpPr>
      <xdr:spPr>
        <a:xfrm>
          <a:off x="121977150" y="15525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66675</xdr:rowOff>
    </xdr:from>
    <xdr:to>
      <xdr:col>249</xdr:col>
      <xdr:colOff>0</xdr:colOff>
      <xdr:row>7</xdr:row>
      <xdr:rowOff>66675</xdr:rowOff>
    </xdr:to>
    <xdr:sp>
      <xdr:nvSpPr>
        <xdr:cNvPr id="923" name="Line 445" hidden="1"/>
        <xdr:cNvSpPr>
          <a:spLocks/>
        </xdr:cNvSpPr>
      </xdr:nvSpPr>
      <xdr:spPr>
        <a:xfrm flipV="1">
          <a:off x="121977150" y="101917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66675</xdr:rowOff>
    </xdr:from>
    <xdr:to>
      <xdr:col>249</xdr:col>
      <xdr:colOff>0</xdr:colOff>
      <xdr:row>8</xdr:row>
      <xdr:rowOff>66675</xdr:rowOff>
    </xdr:to>
    <xdr:sp>
      <xdr:nvSpPr>
        <xdr:cNvPr id="924" name="Line 447" hidden="1"/>
        <xdr:cNvSpPr>
          <a:spLocks/>
        </xdr:cNvSpPr>
      </xdr:nvSpPr>
      <xdr:spPr>
        <a:xfrm>
          <a:off x="121977150" y="15525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66675</xdr:rowOff>
    </xdr:from>
    <xdr:to>
      <xdr:col>249</xdr:col>
      <xdr:colOff>0</xdr:colOff>
      <xdr:row>7</xdr:row>
      <xdr:rowOff>66675</xdr:rowOff>
    </xdr:to>
    <xdr:sp>
      <xdr:nvSpPr>
        <xdr:cNvPr id="925" name="Line 472" hidden="1"/>
        <xdr:cNvSpPr>
          <a:spLocks/>
        </xdr:cNvSpPr>
      </xdr:nvSpPr>
      <xdr:spPr>
        <a:xfrm flipV="1">
          <a:off x="121977150" y="101917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66675</xdr:rowOff>
    </xdr:from>
    <xdr:to>
      <xdr:col>249</xdr:col>
      <xdr:colOff>0</xdr:colOff>
      <xdr:row>8</xdr:row>
      <xdr:rowOff>66675</xdr:rowOff>
    </xdr:to>
    <xdr:sp>
      <xdr:nvSpPr>
        <xdr:cNvPr id="926" name="Line 474" hidden="1"/>
        <xdr:cNvSpPr>
          <a:spLocks/>
        </xdr:cNvSpPr>
      </xdr:nvSpPr>
      <xdr:spPr>
        <a:xfrm>
          <a:off x="121977150" y="15525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244</xdr:col>
      <xdr:colOff>466725</xdr:colOff>
      <xdr:row>4</xdr:row>
      <xdr:rowOff>66675</xdr:rowOff>
    </xdr:from>
    <xdr:to>
      <xdr:col>246</xdr:col>
      <xdr:colOff>9525</xdr:colOff>
      <xdr:row>7</xdr:row>
      <xdr:rowOff>66675</xdr:rowOff>
    </xdr:to>
    <xdr:sp>
      <xdr:nvSpPr>
        <xdr:cNvPr id="927" name="Line 484" hidden="1"/>
        <xdr:cNvSpPr>
          <a:spLocks/>
        </xdr:cNvSpPr>
      </xdr:nvSpPr>
      <xdr:spPr>
        <a:xfrm flipV="1">
          <a:off x="12001500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244</xdr:col>
      <xdr:colOff>466725</xdr:colOff>
      <xdr:row>7</xdr:row>
      <xdr:rowOff>66675</xdr:rowOff>
    </xdr:from>
    <xdr:to>
      <xdr:col>247</xdr:col>
      <xdr:colOff>28575</xdr:colOff>
      <xdr:row>8</xdr:row>
      <xdr:rowOff>66675</xdr:rowOff>
    </xdr:to>
    <xdr:sp>
      <xdr:nvSpPr>
        <xdr:cNvPr id="928" name="Line 486" hidden="1"/>
        <xdr:cNvSpPr>
          <a:spLocks/>
        </xdr:cNvSpPr>
      </xdr:nvSpPr>
      <xdr:spPr>
        <a:xfrm>
          <a:off x="12001500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229</xdr:col>
      <xdr:colOff>466725</xdr:colOff>
      <xdr:row>4</xdr:row>
      <xdr:rowOff>66675</xdr:rowOff>
    </xdr:from>
    <xdr:to>
      <xdr:col>231</xdr:col>
      <xdr:colOff>9525</xdr:colOff>
      <xdr:row>7</xdr:row>
      <xdr:rowOff>66675</xdr:rowOff>
    </xdr:to>
    <xdr:sp>
      <xdr:nvSpPr>
        <xdr:cNvPr id="929" name="Line 502" hidden="1"/>
        <xdr:cNvSpPr>
          <a:spLocks/>
        </xdr:cNvSpPr>
      </xdr:nvSpPr>
      <xdr:spPr>
        <a:xfrm flipV="1">
          <a:off x="11272837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229</xdr:col>
      <xdr:colOff>466725</xdr:colOff>
      <xdr:row>7</xdr:row>
      <xdr:rowOff>66675</xdr:rowOff>
    </xdr:from>
    <xdr:to>
      <xdr:col>232</xdr:col>
      <xdr:colOff>28575</xdr:colOff>
      <xdr:row>8</xdr:row>
      <xdr:rowOff>66675</xdr:rowOff>
    </xdr:to>
    <xdr:sp>
      <xdr:nvSpPr>
        <xdr:cNvPr id="930" name="Line 504" hidden="1"/>
        <xdr:cNvSpPr>
          <a:spLocks/>
        </xdr:cNvSpPr>
      </xdr:nvSpPr>
      <xdr:spPr>
        <a:xfrm>
          <a:off x="112728375"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213</xdr:col>
      <xdr:colOff>466725</xdr:colOff>
      <xdr:row>4</xdr:row>
      <xdr:rowOff>66675</xdr:rowOff>
    </xdr:from>
    <xdr:to>
      <xdr:col>215</xdr:col>
      <xdr:colOff>9525</xdr:colOff>
      <xdr:row>7</xdr:row>
      <xdr:rowOff>66675</xdr:rowOff>
    </xdr:to>
    <xdr:sp>
      <xdr:nvSpPr>
        <xdr:cNvPr id="931" name="Line 520" hidden="1"/>
        <xdr:cNvSpPr>
          <a:spLocks/>
        </xdr:cNvSpPr>
      </xdr:nvSpPr>
      <xdr:spPr>
        <a:xfrm flipV="1">
          <a:off x="10495597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213</xdr:col>
      <xdr:colOff>466725</xdr:colOff>
      <xdr:row>7</xdr:row>
      <xdr:rowOff>66675</xdr:rowOff>
    </xdr:from>
    <xdr:to>
      <xdr:col>216</xdr:col>
      <xdr:colOff>9525</xdr:colOff>
      <xdr:row>8</xdr:row>
      <xdr:rowOff>66675</xdr:rowOff>
    </xdr:to>
    <xdr:sp>
      <xdr:nvSpPr>
        <xdr:cNvPr id="932" name="Line 522" hidden="1"/>
        <xdr:cNvSpPr>
          <a:spLocks/>
        </xdr:cNvSpPr>
      </xdr:nvSpPr>
      <xdr:spPr>
        <a:xfrm>
          <a:off x="104955975" y="1552575"/>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213</xdr:col>
      <xdr:colOff>466725</xdr:colOff>
      <xdr:row>6</xdr:row>
      <xdr:rowOff>76200</xdr:rowOff>
    </xdr:from>
    <xdr:to>
      <xdr:col>216</xdr:col>
      <xdr:colOff>9525</xdr:colOff>
      <xdr:row>9</xdr:row>
      <xdr:rowOff>66675</xdr:rowOff>
    </xdr:to>
    <xdr:sp>
      <xdr:nvSpPr>
        <xdr:cNvPr id="933" name="Line 524" hidden="1"/>
        <xdr:cNvSpPr>
          <a:spLocks/>
        </xdr:cNvSpPr>
      </xdr:nvSpPr>
      <xdr:spPr>
        <a:xfrm flipV="1">
          <a:off x="104955975" y="1371600"/>
          <a:ext cx="1000125"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213</xdr:col>
      <xdr:colOff>466725</xdr:colOff>
      <xdr:row>8</xdr:row>
      <xdr:rowOff>66675</xdr:rowOff>
    </xdr:from>
    <xdr:to>
      <xdr:col>216</xdr:col>
      <xdr:colOff>9525</xdr:colOff>
      <xdr:row>9</xdr:row>
      <xdr:rowOff>66675</xdr:rowOff>
    </xdr:to>
    <xdr:sp>
      <xdr:nvSpPr>
        <xdr:cNvPr id="934" name="Line 525" hidden="1"/>
        <xdr:cNvSpPr>
          <a:spLocks/>
        </xdr:cNvSpPr>
      </xdr:nvSpPr>
      <xdr:spPr>
        <a:xfrm flipV="1">
          <a:off x="104955975" y="1714500"/>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198</xdr:col>
      <xdr:colOff>466725</xdr:colOff>
      <xdr:row>4</xdr:row>
      <xdr:rowOff>66675</xdr:rowOff>
    </xdr:from>
    <xdr:to>
      <xdr:col>200</xdr:col>
      <xdr:colOff>9525</xdr:colOff>
      <xdr:row>7</xdr:row>
      <xdr:rowOff>66675</xdr:rowOff>
    </xdr:to>
    <xdr:sp>
      <xdr:nvSpPr>
        <xdr:cNvPr id="935" name="Line 556" hidden="1"/>
        <xdr:cNvSpPr>
          <a:spLocks/>
        </xdr:cNvSpPr>
      </xdr:nvSpPr>
      <xdr:spPr>
        <a:xfrm flipV="1">
          <a:off x="9766935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198</xdr:col>
      <xdr:colOff>466725</xdr:colOff>
      <xdr:row>7</xdr:row>
      <xdr:rowOff>66675</xdr:rowOff>
    </xdr:from>
    <xdr:to>
      <xdr:col>201</xdr:col>
      <xdr:colOff>28575</xdr:colOff>
      <xdr:row>8</xdr:row>
      <xdr:rowOff>66675</xdr:rowOff>
    </xdr:to>
    <xdr:sp>
      <xdr:nvSpPr>
        <xdr:cNvPr id="936" name="Line 558" hidden="1"/>
        <xdr:cNvSpPr>
          <a:spLocks/>
        </xdr:cNvSpPr>
      </xdr:nvSpPr>
      <xdr:spPr>
        <a:xfrm>
          <a:off x="9766935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167</xdr:col>
      <xdr:colOff>466725</xdr:colOff>
      <xdr:row>4</xdr:row>
      <xdr:rowOff>66675</xdr:rowOff>
    </xdr:from>
    <xdr:to>
      <xdr:col>169</xdr:col>
      <xdr:colOff>9525</xdr:colOff>
      <xdr:row>7</xdr:row>
      <xdr:rowOff>66675</xdr:rowOff>
    </xdr:to>
    <xdr:sp>
      <xdr:nvSpPr>
        <xdr:cNvPr id="937" name="Line 592" hidden="1"/>
        <xdr:cNvSpPr>
          <a:spLocks/>
        </xdr:cNvSpPr>
      </xdr:nvSpPr>
      <xdr:spPr>
        <a:xfrm flipV="1">
          <a:off x="8261032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167</xdr:col>
      <xdr:colOff>466725</xdr:colOff>
      <xdr:row>7</xdr:row>
      <xdr:rowOff>66675</xdr:rowOff>
    </xdr:from>
    <xdr:to>
      <xdr:col>170</xdr:col>
      <xdr:colOff>9525</xdr:colOff>
      <xdr:row>8</xdr:row>
      <xdr:rowOff>66675</xdr:rowOff>
    </xdr:to>
    <xdr:sp>
      <xdr:nvSpPr>
        <xdr:cNvPr id="938" name="Line 594" hidden="1"/>
        <xdr:cNvSpPr>
          <a:spLocks/>
        </xdr:cNvSpPr>
      </xdr:nvSpPr>
      <xdr:spPr>
        <a:xfrm>
          <a:off x="82610325" y="1552575"/>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167</xdr:col>
      <xdr:colOff>466725</xdr:colOff>
      <xdr:row>6</xdr:row>
      <xdr:rowOff>76200</xdr:rowOff>
    </xdr:from>
    <xdr:to>
      <xdr:col>170</xdr:col>
      <xdr:colOff>9525</xdr:colOff>
      <xdr:row>9</xdr:row>
      <xdr:rowOff>66675</xdr:rowOff>
    </xdr:to>
    <xdr:sp>
      <xdr:nvSpPr>
        <xdr:cNvPr id="939" name="Line 596" hidden="1"/>
        <xdr:cNvSpPr>
          <a:spLocks/>
        </xdr:cNvSpPr>
      </xdr:nvSpPr>
      <xdr:spPr>
        <a:xfrm flipV="1">
          <a:off x="82610325" y="1371600"/>
          <a:ext cx="1000125"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167</xdr:col>
      <xdr:colOff>466725</xdr:colOff>
      <xdr:row>8</xdr:row>
      <xdr:rowOff>66675</xdr:rowOff>
    </xdr:from>
    <xdr:to>
      <xdr:col>170</xdr:col>
      <xdr:colOff>9525</xdr:colOff>
      <xdr:row>9</xdr:row>
      <xdr:rowOff>66675</xdr:rowOff>
    </xdr:to>
    <xdr:sp>
      <xdr:nvSpPr>
        <xdr:cNvPr id="940" name="Line 597" hidden="1"/>
        <xdr:cNvSpPr>
          <a:spLocks/>
        </xdr:cNvSpPr>
      </xdr:nvSpPr>
      <xdr:spPr>
        <a:xfrm flipV="1">
          <a:off x="82610325" y="1714500"/>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137</xdr:col>
      <xdr:colOff>466725</xdr:colOff>
      <xdr:row>4</xdr:row>
      <xdr:rowOff>66675</xdr:rowOff>
    </xdr:from>
    <xdr:to>
      <xdr:col>139</xdr:col>
      <xdr:colOff>9525</xdr:colOff>
      <xdr:row>7</xdr:row>
      <xdr:rowOff>66675</xdr:rowOff>
    </xdr:to>
    <xdr:sp>
      <xdr:nvSpPr>
        <xdr:cNvPr id="941" name="Line 646" hidden="1"/>
        <xdr:cNvSpPr>
          <a:spLocks/>
        </xdr:cNvSpPr>
      </xdr:nvSpPr>
      <xdr:spPr>
        <a:xfrm flipV="1">
          <a:off x="6803707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137</xdr:col>
      <xdr:colOff>466725</xdr:colOff>
      <xdr:row>7</xdr:row>
      <xdr:rowOff>66675</xdr:rowOff>
    </xdr:from>
    <xdr:to>
      <xdr:col>140</xdr:col>
      <xdr:colOff>28575</xdr:colOff>
      <xdr:row>8</xdr:row>
      <xdr:rowOff>66675</xdr:rowOff>
    </xdr:to>
    <xdr:sp>
      <xdr:nvSpPr>
        <xdr:cNvPr id="942" name="Line 648" hidden="1"/>
        <xdr:cNvSpPr>
          <a:spLocks/>
        </xdr:cNvSpPr>
      </xdr:nvSpPr>
      <xdr:spPr>
        <a:xfrm>
          <a:off x="68037075"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107</xdr:col>
      <xdr:colOff>466725</xdr:colOff>
      <xdr:row>4</xdr:row>
      <xdr:rowOff>66675</xdr:rowOff>
    </xdr:from>
    <xdr:to>
      <xdr:col>109</xdr:col>
      <xdr:colOff>9525</xdr:colOff>
      <xdr:row>7</xdr:row>
      <xdr:rowOff>66675</xdr:rowOff>
    </xdr:to>
    <xdr:sp>
      <xdr:nvSpPr>
        <xdr:cNvPr id="943" name="Line 679" hidden="1"/>
        <xdr:cNvSpPr>
          <a:spLocks/>
        </xdr:cNvSpPr>
      </xdr:nvSpPr>
      <xdr:spPr>
        <a:xfrm flipV="1">
          <a:off x="5346382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107</xdr:col>
      <xdr:colOff>466725</xdr:colOff>
      <xdr:row>7</xdr:row>
      <xdr:rowOff>66675</xdr:rowOff>
    </xdr:from>
    <xdr:to>
      <xdr:col>110</xdr:col>
      <xdr:colOff>28575</xdr:colOff>
      <xdr:row>8</xdr:row>
      <xdr:rowOff>66675</xdr:rowOff>
    </xdr:to>
    <xdr:sp>
      <xdr:nvSpPr>
        <xdr:cNvPr id="944" name="Line 681" hidden="1"/>
        <xdr:cNvSpPr>
          <a:spLocks/>
        </xdr:cNvSpPr>
      </xdr:nvSpPr>
      <xdr:spPr>
        <a:xfrm>
          <a:off x="53463825"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102</xdr:col>
      <xdr:colOff>466725</xdr:colOff>
      <xdr:row>4</xdr:row>
      <xdr:rowOff>66675</xdr:rowOff>
    </xdr:from>
    <xdr:to>
      <xdr:col>104</xdr:col>
      <xdr:colOff>9525</xdr:colOff>
      <xdr:row>7</xdr:row>
      <xdr:rowOff>66675</xdr:rowOff>
    </xdr:to>
    <xdr:sp>
      <xdr:nvSpPr>
        <xdr:cNvPr id="945" name="Line 691" hidden="1"/>
        <xdr:cNvSpPr>
          <a:spLocks/>
        </xdr:cNvSpPr>
      </xdr:nvSpPr>
      <xdr:spPr>
        <a:xfrm flipV="1">
          <a:off x="5103495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102</xdr:col>
      <xdr:colOff>466725</xdr:colOff>
      <xdr:row>7</xdr:row>
      <xdr:rowOff>66675</xdr:rowOff>
    </xdr:from>
    <xdr:to>
      <xdr:col>105</xdr:col>
      <xdr:colOff>28575</xdr:colOff>
      <xdr:row>8</xdr:row>
      <xdr:rowOff>66675</xdr:rowOff>
    </xdr:to>
    <xdr:sp>
      <xdr:nvSpPr>
        <xdr:cNvPr id="946" name="Line 693" hidden="1"/>
        <xdr:cNvSpPr>
          <a:spLocks/>
        </xdr:cNvSpPr>
      </xdr:nvSpPr>
      <xdr:spPr>
        <a:xfrm>
          <a:off x="5103495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101</xdr:col>
      <xdr:colOff>466725</xdr:colOff>
      <xdr:row>4</xdr:row>
      <xdr:rowOff>66675</xdr:rowOff>
    </xdr:from>
    <xdr:to>
      <xdr:col>103</xdr:col>
      <xdr:colOff>9525</xdr:colOff>
      <xdr:row>7</xdr:row>
      <xdr:rowOff>66675</xdr:rowOff>
    </xdr:to>
    <xdr:sp>
      <xdr:nvSpPr>
        <xdr:cNvPr id="947" name="Line 694" hidden="1"/>
        <xdr:cNvSpPr>
          <a:spLocks/>
        </xdr:cNvSpPr>
      </xdr:nvSpPr>
      <xdr:spPr>
        <a:xfrm flipV="1">
          <a:off x="5054917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101</xdr:col>
      <xdr:colOff>466725</xdr:colOff>
      <xdr:row>7</xdr:row>
      <xdr:rowOff>66675</xdr:rowOff>
    </xdr:from>
    <xdr:to>
      <xdr:col>104</xdr:col>
      <xdr:colOff>9525</xdr:colOff>
      <xdr:row>8</xdr:row>
      <xdr:rowOff>66675</xdr:rowOff>
    </xdr:to>
    <xdr:sp>
      <xdr:nvSpPr>
        <xdr:cNvPr id="948" name="Line 696" hidden="1"/>
        <xdr:cNvSpPr>
          <a:spLocks/>
        </xdr:cNvSpPr>
      </xdr:nvSpPr>
      <xdr:spPr>
        <a:xfrm>
          <a:off x="50549175" y="1552575"/>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101</xdr:col>
      <xdr:colOff>466725</xdr:colOff>
      <xdr:row>6</xdr:row>
      <xdr:rowOff>76200</xdr:rowOff>
    </xdr:from>
    <xdr:to>
      <xdr:col>104</xdr:col>
      <xdr:colOff>9525</xdr:colOff>
      <xdr:row>9</xdr:row>
      <xdr:rowOff>66675</xdr:rowOff>
    </xdr:to>
    <xdr:sp>
      <xdr:nvSpPr>
        <xdr:cNvPr id="949" name="Line 698" hidden="1"/>
        <xdr:cNvSpPr>
          <a:spLocks/>
        </xdr:cNvSpPr>
      </xdr:nvSpPr>
      <xdr:spPr>
        <a:xfrm flipV="1">
          <a:off x="50549175" y="1371600"/>
          <a:ext cx="1000125"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101</xdr:col>
      <xdr:colOff>466725</xdr:colOff>
      <xdr:row>8</xdr:row>
      <xdr:rowOff>66675</xdr:rowOff>
    </xdr:from>
    <xdr:to>
      <xdr:col>104</xdr:col>
      <xdr:colOff>9525</xdr:colOff>
      <xdr:row>9</xdr:row>
      <xdr:rowOff>66675</xdr:rowOff>
    </xdr:to>
    <xdr:sp>
      <xdr:nvSpPr>
        <xdr:cNvPr id="950" name="Line 699" hidden="1"/>
        <xdr:cNvSpPr>
          <a:spLocks/>
        </xdr:cNvSpPr>
      </xdr:nvSpPr>
      <xdr:spPr>
        <a:xfrm flipV="1">
          <a:off x="50549175" y="1714500"/>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466725</xdr:colOff>
      <xdr:row>4</xdr:row>
      <xdr:rowOff>66675</xdr:rowOff>
    </xdr:from>
    <xdr:to>
      <xdr:col>53</xdr:col>
      <xdr:colOff>9525</xdr:colOff>
      <xdr:row>7</xdr:row>
      <xdr:rowOff>66675</xdr:rowOff>
    </xdr:to>
    <xdr:sp>
      <xdr:nvSpPr>
        <xdr:cNvPr id="951" name="Line 778" hidden="1"/>
        <xdr:cNvSpPr>
          <a:spLocks/>
        </xdr:cNvSpPr>
      </xdr:nvSpPr>
      <xdr:spPr>
        <a:xfrm flipV="1">
          <a:off x="2626042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466725</xdr:colOff>
      <xdr:row>7</xdr:row>
      <xdr:rowOff>66675</xdr:rowOff>
    </xdr:from>
    <xdr:to>
      <xdr:col>54</xdr:col>
      <xdr:colOff>28575</xdr:colOff>
      <xdr:row>8</xdr:row>
      <xdr:rowOff>66675</xdr:rowOff>
    </xdr:to>
    <xdr:sp>
      <xdr:nvSpPr>
        <xdr:cNvPr id="952" name="Line 780" hidden="1"/>
        <xdr:cNvSpPr>
          <a:spLocks/>
        </xdr:cNvSpPr>
      </xdr:nvSpPr>
      <xdr:spPr>
        <a:xfrm>
          <a:off x="26260425"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466725</xdr:colOff>
      <xdr:row>4</xdr:row>
      <xdr:rowOff>66675</xdr:rowOff>
    </xdr:from>
    <xdr:to>
      <xdr:col>48</xdr:col>
      <xdr:colOff>9525</xdr:colOff>
      <xdr:row>7</xdr:row>
      <xdr:rowOff>66675</xdr:rowOff>
    </xdr:to>
    <xdr:sp>
      <xdr:nvSpPr>
        <xdr:cNvPr id="953" name="Line 790" hidden="1"/>
        <xdr:cNvSpPr>
          <a:spLocks/>
        </xdr:cNvSpPr>
      </xdr:nvSpPr>
      <xdr:spPr>
        <a:xfrm flipV="1">
          <a:off x="2383155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466725</xdr:colOff>
      <xdr:row>7</xdr:row>
      <xdr:rowOff>66675</xdr:rowOff>
    </xdr:from>
    <xdr:to>
      <xdr:col>49</xdr:col>
      <xdr:colOff>28575</xdr:colOff>
      <xdr:row>8</xdr:row>
      <xdr:rowOff>66675</xdr:rowOff>
    </xdr:to>
    <xdr:sp>
      <xdr:nvSpPr>
        <xdr:cNvPr id="954" name="Line 792" hidden="1"/>
        <xdr:cNvSpPr>
          <a:spLocks/>
        </xdr:cNvSpPr>
      </xdr:nvSpPr>
      <xdr:spPr>
        <a:xfrm>
          <a:off x="2383155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466725</xdr:colOff>
      <xdr:row>6</xdr:row>
      <xdr:rowOff>76200</xdr:rowOff>
    </xdr:from>
    <xdr:to>
      <xdr:col>43</xdr:col>
      <xdr:colOff>28575</xdr:colOff>
      <xdr:row>7</xdr:row>
      <xdr:rowOff>66675</xdr:rowOff>
    </xdr:to>
    <xdr:sp>
      <xdr:nvSpPr>
        <xdr:cNvPr id="955" name="Line 812" hidden="1"/>
        <xdr:cNvSpPr>
          <a:spLocks/>
        </xdr:cNvSpPr>
      </xdr:nvSpPr>
      <xdr:spPr>
        <a:xfrm flipV="1">
          <a:off x="20916900" y="1371600"/>
          <a:ext cx="1019175"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466725</xdr:colOff>
      <xdr:row>7</xdr:row>
      <xdr:rowOff>66675</xdr:rowOff>
    </xdr:from>
    <xdr:to>
      <xdr:col>43</xdr:col>
      <xdr:colOff>28575</xdr:colOff>
      <xdr:row>8</xdr:row>
      <xdr:rowOff>66675</xdr:rowOff>
    </xdr:to>
    <xdr:sp>
      <xdr:nvSpPr>
        <xdr:cNvPr id="956" name="Line 813" hidden="1"/>
        <xdr:cNvSpPr>
          <a:spLocks/>
        </xdr:cNvSpPr>
      </xdr:nvSpPr>
      <xdr:spPr>
        <a:xfrm>
          <a:off x="2091690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466725</xdr:colOff>
      <xdr:row>4</xdr:row>
      <xdr:rowOff>66675</xdr:rowOff>
    </xdr:from>
    <xdr:to>
      <xdr:col>42</xdr:col>
      <xdr:colOff>9525</xdr:colOff>
      <xdr:row>7</xdr:row>
      <xdr:rowOff>66675</xdr:rowOff>
    </xdr:to>
    <xdr:sp>
      <xdr:nvSpPr>
        <xdr:cNvPr id="957" name="Line 817" hidden="1"/>
        <xdr:cNvSpPr>
          <a:spLocks/>
        </xdr:cNvSpPr>
      </xdr:nvSpPr>
      <xdr:spPr>
        <a:xfrm flipV="1">
          <a:off x="2091690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466725</xdr:colOff>
      <xdr:row>6</xdr:row>
      <xdr:rowOff>76200</xdr:rowOff>
    </xdr:from>
    <xdr:to>
      <xdr:col>43</xdr:col>
      <xdr:colOff>28575</xdr:colOff>
      <xdr:row>7</xdr:row>
      <xdr:rowOff>66675</xdr:rowOff>
    </xdr:to>
    <xdr:sp>
      <xdr:nvSpPr>
        <xdr:cNvPr id="958" name="Line 818" hidden="1"/>
        <xdr:cNvSpPr>
          <a:spLocks/>
        </xdr:cNvSpPr>
      </xdr:nvSpPr>
      <xdr:spPr>
        <a:xfrm flipV="1">
          <a:off x="20916900" y="1371600"/>
          <a:ext cx="1019175"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4</xdr:row>
      <xdr:rowOff>66675</xdr:rowOff>
    </xdr:from>
    <xdr:to>
      <xdr:col>26</xdr:col>
      <xdr:colOff>9525</xdr:colOff>
      <xdr:row>7</xdr:row>
      <xdr:rowOff>66675</xdr:rowOff>
    </xdr:to>
    <xdr:sp>
      <xdr:nvSpPr>
        <xdr:cNvPr id="959" name="Line 838" hidden="1"/>
        <xdr:cNvSpPr>
          <a:spLocks/>
        </xdr:cNvSpPr>
      </xdr:nvSpPr>
      <xdr:spPr>
        <a:xfrm flipV="1">
          <a:off x="1314450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7</xdr:row>
      <xdr:rowOff>66675</xdr:rowOff>
    </xdr:from>
    <xdr:to>
      <xdr:col>27</xdr:col>
      <xdr:colOff>28575</xdr:colOff>
      <xdr:row>8</xdr:row>
      <xdr:rowOff>66675</xdr:rowOff>
    </xdr:to>
    <xdr:sp>
      <xdr:nvSpPr>
        <xdr:cNvPr id="960" name="Line 840" hidden="1"/>
        <xdr:cNvSpPr>
          <a:spLocks/>
        </xdr:cNvSpPr>
      </xdr:nvSpPr>
      <xdr:spPr>
        <a:xfrm>
          <a:off x="1314450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4</xdr:row>
      <xdr:rowOff>66675</xdr:rowOff>
    </xdr:from>
    <xdr:to>
      <xdr:col>26</xdr:col>
      <xdr:colOff>9525</xdr:colOff>
      <xdr:row>7</xdr:row>
      <xdr:rowOff>66675</xdr:rowOff>
    </xdr:to>
    <xdr:sp>
      <xdr:nvSpPr>
        <xdr:cNvPr id="961" name="Line 844" hidden="1"/>
        <xdr:cNvSpPr>
          <a:spLocks/>
        </xdr:cNvSpPr>
      </xdr:nvSpPr>
      <xdr:spPr>
        <a:xfrm flipV="1">
          <a:off x="1314450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7</xdr:row>
      <xdr:rowOff>66675</xdr:rowOff>
    </xdr:from>
    <xdr:to>
      <xdr:col>27</xdr:col>
      <xdr:colOff>28575</xdr:colOff>
      <xdr:row>8</xdr:row>
      <xdr:rowOff>66675</xdr:rowOff>
    </xdr:to>
    <xdr:sp>
      <xdr:nvSpPr>
        <xdr:cNvPr id="962" name="Line 846" hidden="1"/>
        <xdr:cNvSpPr>
          <a:spLocks/>
        </xdr:cNvSpPr>
      </xdr:nvSpPr>
      <xdr:spPr>
        <a:xfrm>
          <a:off x="1314450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4</xdr:row>
      <xdr:rowOff>85725</xdr:rowOff>
    </xdr:from>
    <xdr:to>
      <xdr:col>26</xdr:col>
      <xdr:colOff>9525</xdr:colOff>
      <xdr:row>7</xdr:row>
      <xdr:rowOff>85725</xdr:rowOff>
    </xdr:to>
    <xdr:sp>
      <xdr:nvSpPr>
        <xdr:cNvPr id="963" name="Line 936" hidden="1"/>
        <xdr:cNvSpPr>
          <a:spLocks/>
        </xdr:cNvSpPr>
      </xdr:nvSpPr>
      <xdr:spPr>
        <a:xfrm flipV="1">
          <a:off x="13144500" y="103822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7</xdr:row>
      <xdr:rowOff>85725</xdr:rowOff>
    </xdr:from>
    <xdr:to>
      <xdr:col>27</xdr:col>
      <xdr:colOff>9525</xdr:colOff>
      <xdr:row>8</xdr:row>
      <xdr:rowOff>85725</xdr:rowOff>
    </xdr:to>
    <xdr:sp>
      <xdr:nvSpPr>
        <xdr:cNvPr id="964" name="Line 938" hidden="1"/>
        <xdr:cNvSpPr>
          <a:spLocks/>
        </xdr:cNvSpPr>
      </xdr:nvSpPr>
      <xdr:spPr>
        <a:xfrm>
          <a:off x="13144500" y="1571625"/>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65" name="Line 940"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4</xdr:row>
      <xdr:rowOff>85725</xdr:rowOff>
    </xdr:to>
    <xdr:sp>
      <xdr:nvSpPr>
        <xdr:cNvPr id="966" name="Line 941" hidden="1"/>
        <xdr:cNvSpPr>
          <a:spLocks/>
        </xdr:cNvSpPr>
      </xdr:nvSpPr>
      <xdr:spPr>
        <a:xfrm>
          <a:off x="126587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67" name="Line 945"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68" name="Line 947"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2</xdr:row>
      <xdr:rowOff>85725</xdr:rowOff>
    </xdr:from>
    <xdr:to>
      <xdr:col>25</xdr:col>
      <xdr:colOff>9525</xdr:colOff>
      <xdr:row>3</xdr:row>
      <xdr:rowOff>85725</xdr:rowOff>
    </xdr:to>
    <xdr:sp>
      <xdr:nvSpPr>
        <xdr:cNvPr id="969" name="Line 950" hidden="1"/>
        <xdr:cNvSpPr>
          <a:spLocks/>
        </xdr:cNvSpPr>
      </xdr:nvSpPr>
      <xdr:spPr>
        <a:xfrm flipV="1">
          <a:off x="126587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70" name="Line 951"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71" name="Line 957"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4</xdr:row>
      <xdr:rowOff>85725</xdr:rowOff>
    </xdr:to>
    <xdr:sp>
      <xdr:nvSpPr>
        <xdr:cNvPr id="972" name="Line 958" hidden="1"/>
        <xdr:cNvSpPr>
          <a:spLocks/>
        </xdr:cNvSpPr>
      </xdr:nvSpPr>
      <xdr:spPr>
        <a:xfrm>
          <a:off x="126587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73" name="Line 960"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4</xdr:row>
      <xdr:rowOff>85725</xdr:rowOff>
    </xdr:to>
    <xdr:sp>
      <xdr:nvSpPr>
        <xdr:cNvPr id="974" name="Line 961" hidden="1"/>
        <xdr:cNvSpPr>
          <a:spLocks/>
        </xdr:cNvSpPr>
      </xdr:nvSpPr>
      <xdr:spPr>
        <a:xfrm>
          <a:off x="126587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75" name="Line 966"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4</xdr:row>
      <xdr:rowOff>85725</xdr:rowOff>
    </xdr:to>
    <xdr:sp>
      <xdr:nvSpPr>
        <xdr:cNvPr id="976" name="Line 967" hidden="1"/>
        <xdr:cNvSpPr>
          <a:spLocks/>
        </xdr:cNvSpPr>
      </xdr:nvSpPr>
      <xdr:spPr>
        <a:xfrm>
          <a:off x="126587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77" name="Line 969"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4</xdr:row>
      <xdr:rowOff>85725</xdr:rowOff>
    </xdr:to>
    <xdr:sp>
      <xdr:nvSpPr>
        <xdr:cNvPr id="978" name="Line 970" hidden="1"/>
        <xdr:cNvSpPr>
          <a:spLocks/>
        </xdr:cNvSpPr>
      </xdr:nvSpPr>
      <xdr:spPr>
        <a:xfrm>
          <a:off x="126587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2</xdr:row>
      <xdr:rowOff>85725</xdr:rowOff>
    </xdr:from>
    <xdr:to>
      <xdr:col>25</xdr:col>
      <xdr:colOff>9525</xdr:colOff>
      <xdr:row>3</xdr:row>
      <xdr:rowOff>85725</xdr:rowOff>
    </xdr:to>
    <xdr:sp>
      <xdr:nvSpPr>
        <xdr:cNvPr id="979" name="Line 974" hidden="1"/>
        <xdr:cNvSpPr>
          <a:spLocks/>
        </xdr:cNvSpPr>
      </xdr:nvSpPr>
      <xdr:spPr>
        <a:xfrm flipV="1">
          <a:off x="126587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80" name="Line 975"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2</xdr:row>
      <xdr:rowOff>85725</xdr:rowOff>
    </xdr:from>
    <xdr:to>
      <xdr:col>25</xdr:col>
      <xdr:colOff>9525</xdr:colOff>
      <xdr:row>3</xdr:row>
      <xdr:rowOff>85725</xdr:rowOff>
    </xdr:to>
    <xdr:sp>
      <xdr:nvSpPr>
        <xdr:cNvPr id="981" name="Line 977" hidden="1"/>
        <xdr:cNvSpPr>
          <a:spLocks/>
        </xdr:cNvSpPr>
      </xdr:nvSpPr>
      <xdr:spPr>
        <a:xfrm flipV="1">
          <a:off x="126587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82" name="Line 978"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2</xdr:row>
      <xdr:rowOff>85725</xdr:rowOff>
    </xdr:from>
    <xdr:to>
      <xdr:col>21</xdr:col>
      <xdr:colOff>9525</xdr:colOff>
      <xdr:row>3</xdr:row>
      <xdr:rowOff>85725</xdr:rowOff>
    </xdr:to>
    <xdr:sp>
      <xdr:nvSpPr>
        <xdr:cNvPr id="983" name="Line 986" hidden="1"/>
        <xdr:cNvSpPr>
          <a:spLocks/>
        </xdr:cNvSpPr>
      </xdr:nvSpPr>
      <xdr:spPr>
        <a:xfrm flipV="1">
          <a:off x="107156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3</xdr:row>
      <xdr:rowOff>85725</xdr:rowOff>
    </xdr:to>
    <xdr:sp>
      <xdr:nvSpPr>
        <xdr:cNvPr id="984" name="Line 994" hidden="1"/>
        <xdr:cNvSpPr>
          <a:spLocks/>
        </xdr:cNvSpPr>
      </xdr:nvSpPr>
      <xdr:spPr>
        <a:xfrm>
          <a:off x="116871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7</xdr:row>
      <xdr:rowOff>85725</xdr:rowOff>
    </xdr:to>
    <xdr:sp>
      <xdr:nvSpPr>
        <xdr:cNvPr id="985" name="Line 995" hidden="1"/>
        <xdr:cNvSpPr>
          <a:spLocks/>
        </xdr:cNvSpPr>
      </xdr:nvSpPr>
      <xdr:spPr>
        <a:xfrm flipV="1">
          <a:off x="11687175" y="876300"/>
          <a:ext cx="514350" cy="695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3</xdr:row>
      <xdr:rowOff>85725</xdr:rowOff>
    </xdr:to>
    <xdr:sp>
      <xdr:nvSpPr>
        <xdr:cNvPr id="986" name="Line 1006" hidden="1"/>
        <xdr:cNvSpPr>
          <a:spLocks/>
        </xdr:cNvSpPr>
      </xdr:nvSpPr>
      <xdr:spPr>
        <a:xfrm>
          <a:off x="116871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3</xdr:row>
      <xdr:rowOff>85725</xdr:rowOff>
    </xdr:to>
    <xdr:sp>
      <xdr:nvSpPr>
        <xdr:cNvPr id="987" name="Line 1008" hidden="1"/>
        <xdr:cNvSpPr>
          <a:spLocks/>
        </xdr:cNvSpPr>
      </xdr:nvSpPr>
      <xdr:spPr>
        <a:xfrm>
          <a:off x="116871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7</xdr:row>
      <xdr:rowOff>85725</xdr:rowOff>
    </xdr:to>
    <xdr:sp>
      <xdr:nvSpPr>
        <xdr:cNvPr id="988" name="Line 1009" hidden="1"/>
        <xdr:cNvSpPr>
          <a:spLocks/>
        </xdr:cNvSpPr>
      </xdr:nvSpPr>
      <xdr:spPr>
        <a:xfrm flipV="1">
          <a:off x="11687175" y="876300"/>
          <a:ext cx="514350" cy="695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3</xdr:row>
      <xdr:rowOff>85725</xdr:rowOff>
    </xdr:to>
    <xdr:sp>
      <xdr:nvSpPr>
        <xdr:cNvPr id="989" name="Line 1012" hidden="1"/>
        <xdr:cNvSpPr>
          <a:spLocks/>
        </xdr:cNvSpPr>
      </xdr:nvSpPr>
      <xdr:spPr>
        <a:xfrm>
          <a:off x="116871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7</xdr:row>
      <xdr:rowOff>85725</xdr:rowOff>
    </xdr:to>
    <xdr:sp>
      <xdr:nvSpPr>
        <xdr:cNvPr id="990" name="Line 1013" hidden="1"/>
        <xdr:cNvSpPr>
          <a:spLocks/>
        </xdr:cNvSpPr>
      </xdr:nvSpPr>
      <xdr:spPr>
        <a:xfrm flipV="1">
          <a:off x="11687175" y="876300"/>
          <a:ext cx="514350" cy="695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991" name="Line 13"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4</xdr:row>
      <xdr:rowOff>85725</xdr:rowOff>
    </xdr:to>
    <xdr:sp>
      <xdr:nvSpPr>
        <xdr:cNvPr id="992" name="Line 14" hidden="1"/>
        <xdr:cNvSpPr>
          <a:spLocks/>
        </xdr:cNvSpPr>
      </xdr:nvSpPr>
      <xdr:spPr>
        <a:xfrm>
          <a:off x="107156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993" name="Line 19"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4</xdr:row>
      <xdr:rowOff>85725</xdr:rowOff>
    </xdr:to>
    <xdr:sp>
      <xdr:nvSpPr>
        <xdr:cNvPr id="994" name="Line 20" hidden="1"/>
        <xdr:cNvSpPr>
          <a:spLocks/>
        </xdr:cNvSpPr>
      </xdr:nvSpPr>
      <xdr:spPr>
        <a:xfrm>
          <a:off x="107156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2</xdr:row>
      <xdr:rowOff>85725</xdr:rowOff>
    </xdr:from>
    <xdr:to>
      <xdr:col>21</xdr:col>
      <xdr:colOff>9525</xdr:colOff>
      <xdr:row>3</xdr:row>
      <xdr:rowOff>85725</xdr:rowOff>
    </xdr:to>
    <xdr:sp>
      <xdr:nvSpPr>
        <xdr:cNvPr id="995" name="Line 21" hidden="1"/>
        <xdr:cNvSpPr>
          <a:spLocks/>
        </xdr:cNvSpPr>
      </xdr:nvSpPr>
      <xdr:spPr>
        <a:xfrm flipV="1">
          <a:off x="107156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996" name="Line 22"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2</xdr:row>
      <xdr:rowOff>85725</xdr:rowOff>
    </xdr:from>
    <xdr:to>
      <xdr:col>21</xdr:col>
      <xdr:colOff>9525</xdr:colOff>
      <xdr:row>3</xdr:row>
      <xdr:rowOff>85725</xdr:rowOff>
    </xdr:to>
    <xdr:sp>
      <xdr:nvSpPr>
        <xdr:cNvPr id="997" name="Line 24" hidden="1"/>
        <xdr:cNvSpPr>
          <a:spLocks/>
        </xdr:cNvSpPr>
      </xdr:nvSpPr>
      <xdr:spPr>
        <a:xfrm flipV="1">
          <a:off x="107156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998" name="Line 25"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2</xdr:row>
      <xdr:rowOff>85725</xdr:rowOff>
    </xdr:from>
    <xdr:to>
      <xdr:col>21</xdr:col>
      <xdr:colOff>9525</xdr:colOff>
      <xdr:row>3</xdr:row>
      <xdr:rowOff>85725</xdr:rowOff>
    </xdr:to>
    <xdr:sp>
      <xdr:nvSpPr>
        <xdr:cNvPr id="999" name="Line 27" hidden="1"/>
        <xdr:cNvSpPr>
          <a:spLocks/>
        </xdr:cNvSpPr>
      </xdr:nvSpPr>
      <xdr:spPr>
        <a:xfrm flipV="1">
          <a:off x="107156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1000" name="Line 32"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1001" name="Line 36"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466725</xdr:colOff>
      <xdr:row>3</xdr:row>
      <xdr:rowOff>85725</xdr:rowOff>
    </xdr:from>
    <xdr:to>
      <xdr:col>17</xdr:col>
      <xdr:colOff>9525</xdr:colOff>
      <xdr:row>3</xdr:row>
      <xdr:rowOff>85725</xdr:rowOff>
    </xdr:to>
    <xdr:sp>
      <xdr:nvSpPr>
        <xdr:cNvPr id="1002" name="Line 38" hidden="1"/>
        <xdr:cNvSpPr>
          <a:spLocks/>
        </xdr:cNvSpPr>
      </xdr:nvSpPr>
      <xdr:spPr>
        <a:xfrm>
          <a:off x="87725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1003" name="Line 40"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5</xdr:row>
      <xdr:rowOff>85725</xdr:rowOff>
    </xdr:from>
    <xdr:to>
      <xdr:col>5</xdr:col>
      <xdr:colOff>9525</xdr:colOff>
      <xdr:row>5</xdr:row>
      <xdr:rowOff>85725</xdr:rowOff>
    </xdr:to>
    <xdr:sp>
      <xdr:nvSpPr>
        <xdr:cNvPr id="1004" name="Line 186" hidden="1"/>
        <xdr:cNvSpPr>
          <a:spLocks/>
        </xdr:cNvSpPr>
      </xdr:nvSpPr>
      <xdr:spPr>
        <a:xfrm>
          <a:off x="2943225" y="120015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5</xdr:row>
      <xdr:rowOff>85725</xdr:rowOff>
    </xdr:from>
    <xdr:to>
      <xdr:col>5</xdr:col>
      <xdr:colOff>9525</xdr:colOff>
      <xdr:row>5</xdr:row>
      <xdr:rowOff>85725</xdr:rowOff>
    </xdr:to>
    <xdr:sp>
      <xdr:nvSpPr>
        <xdr:cNvPr id="1005" name="Line 187" hidden="1"/>
        <xdr:cNvSpPr>
          <a:spLocks/>
        </xdr:cNvSpPr>
      </xdr:nvSpPr>
      <xdr:spPr>
        <a:xfrm>
          <a:off x="2943225" y="120015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5</xdr:row>
      <xdr:rowOff>85725</xdr:rowOff>
    </xdr:from>
    <xdr:to>
      <xdr:col>5</xdr:col>
      <xdr:colOff>9525</xdr:colOff>
      <xdr:row>5</xdr:row>
      <xdr:rowOff>85725</xdr:rowOff>
    </xdr:to>
    <xdr:sp>
      <xdr:nvSpPr>
        <xdr:cNvPr id="1006" name="Line 192" hidden="1"/>
        <xdr:cNvSpPr>
          <a:spLocks/>
        </xdr:cNvSpPr>
      </xdr:nvSpPr>
      <xdr:spPr>
        <a:xfrm>
          <a:off x="2943225" y="120015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5</xdr:row>
      <xdr:rowOff>85725</xdr:rowOff>
    </xdr:from>
    <xdr:to>
      <xdr:col>5</xdr:col>
      <xdr:colOff>9525</xdr:colOff>
      <xdr:row>5</xdr:row>
      <xdr:rowOff>85725</xdr:rowOff>
    </xdr:to>
    <xdr:sp>
      <xdr:nvSpPr>
        <xdr:cNvPr id="1007" name="Line 193" hidden="1"/>
        <xdr:cNvSpPr>
          <a:spLocks/>
        </xdr:cNvSpPr>
      </xdr:nvSpPr>
      <xdr:spPr>
        <a:xfrm>
          <a:off x="2943225" y="120015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85725</xdr:rowOff>
    </xdr:from>
    <xdr:to>
      <xdr:col>5</xdr:col>
      <xdr:colOff>9525</xdr:colOff>
      <xdr:row>3</xdr:row>
      <xdr:rowOff>85725</xdr:rowOff>
    </xdr:to>
    <xdr:sp>
      <xdr:nvSpPr>
        <xdr:cNvPr id="1008" name="Line 248" hidden="1"/>
        <xdr:cNvSpPr>
          <a:spLocks/>
        </xdr:cNvSpPr>
      </xdr:nvSpPr>
      <xdr:spPr>
        <a:xfrm>
          <a:off x="29432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85725</xdr:rowOff>
    </xdr:from>
    <xdr:to>
      <xdr:col>5</xdr:col>
      <xdr:colOff>9525</xdr:colOff>
      <xdr:row>3</xdr:row>
      <xdr:rowOff>85725</xdr:rowOff>
    </xdr:to>
    <xdr:sp>
      <xdr:nvSpPr>
        <xdr:cNvPr id="1009" name="Line 278" hidden="1"/>
        <xdr:cNvSpPr>
          <a:spLocks/>
        </xdr:cNvSpPr>
      </xdr:nvSpPr>
      <xdr:spPr>
        <a:xfrm>
          <a:off x="29432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85725</xdr:rowOff>
    </xdr:from>
    <xdr:to>
      <xdr:col>5</xdr:col>
      <xdr:colOff>9525</xdr:colOff>
      <xdr:row>3</xdr:row>
      <xdr:rowOff>85725</xdr:rowOff>
    </xdr:to>
    <xdr:sp>
      <xdr:nvSpPr>
        <xdr:cNvPr id="1010" name="Line 281" hidden="1"/>
        <xdr:cNvSpPr>
          <a:spLocks/>
        </xdr:cNvSpPr>
      </xdr:nvSpPr>
      <xdr:spPr>
        <a:xfrm flipV="1">
          <a:off x="29432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85725</xdr:rowOff>
    </xdr:from>
    <xdr:to>
      <xdr:col>5</xdr:col>
      <xdr:colOff>9525</xdr:colOff>
      <xdr:row>3</xdr:row>
      <xdr:rowOff>85725</xdr:rowOff>
    </xdr:to>
    <xdr:sp>
      <xdr:nvSpPr>
        <xdr:cNvPr id="1011" name="Line 282" hidden="1"/>
        <xdr:cNvSpPr>
          <a:spLocks/>
        </xdr:cNvSpPr>
      </xdr:nvSpPr>
      <xdr:spPr>
        <a:xfrm>
          <a:off x="29432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85725</xdr:rowOff>
    </xdr:from>
    <xdr:to>
      <xdr:col>5</xdr:col>
      <xdr:colOff>9525</xdr:colOff>
      <xdr:row>3</xdr:row>
      <xdr:rowOff>85725</xdr:rowOff>
    </xdr:to>
    <xdr:sp>
      <xdr:nvSpPr>
        <xdr:cNvPr id="1012" name="Line 288" hidden="1"/>
        <xdr:cNvSpPr>
          <a:spLocks/>
        </xdr:cNvSpPr>
      </xdr:nvSpPr>
      <xdr:spPr>
        <a:xfrm>
          <a:off x="29432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85725</xdr:rowOff>
    </xdr:from>
    <xdr:to>
      <xdr:col>5</xdr:col>
      <xdr:colOff>9525</xdr:colOff>
      <xdr:row>3</xdr:row>
      <xdr:rowOff>85725</xdr:rowOff>
    </xdr:to>
    <xdr:sp>
      <xdr:nvSpPr>
        <xdr:cNvPr id="1013" name="Line 289" hidden="1"/>
        <xdr:cNvSpPr>
          <a:spLocks/>
        </xdr:cNvSpPr>
      </xdr:nvSpPr>
      <xdr:spPr>
        <a:xfrm flipV="1">
          <a:off x="29432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85725</xdr:rowOff>
    </xdr:from>
    <xdr:to>
      <xdr:col>5</xdr:col>
      <xdr:colOff>9525</xdr:colOff>
      <xdr:row>4</xdr:row>
      <xdr:rowOff>85725</xdr:rowOff>
    </xdr:to>
    <xdr:sp>
      <xdr:nvSpPr>
        <xdr:cNvPr id="1014" name="Line 290" hidden="1"/>
        <xdr:cNvSpPr>
          <a:spLocks/>
        </xdr:cNvSpPr>
      </xdr:nvSpPr>
      <xdr:spPr>
        <a:xfrm>
          <a:off x="29432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15" name="Line 405"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16" name="Line 406"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17" name="Line 413"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18" name="Line 414"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19" name="Line 429"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20" name="Line 430"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21" name="Line 437"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22" name="Line 438"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23" name="Line 445"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24" name="Line 446"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25" name="Line 453"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26" name="Line 454"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27" name="Line 461"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28" name="Line 462"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29" name="Line 475"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30" name="Line 476"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31" name="Line 483"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32" name="Line 484"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76200</xdr:rowOff>
    </xdr:from>
    <xdr:to>
      <xdr:col>5</xdr:col>
      <xdr:colOff>9525</xdr:colOff>
      <xdr:row>3</xdr:row>
      <xdr:rowOff>76200</xdr:rowOff>
    </xdr:to>
    <xdr:sp>
      <xdr:nvSpPr>
        <xdr:cNvPr id="1033" name="Line 503" hidden="1"/>
        <xdr:cNvSpPr>
          <a:spLocks/>
        </xdr:cNvSpPr>
      </xdr:nvSpPr>
      <xdr:spPr>
        <a:xfrm flipV="1">
          <a:off x="2943225" y="70485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76200</xdr:rowOff>
    </xdr:from>
    <xdr:to>
      <xdr:col>5</xdr:col>
      <xdr:colOff>9525</xdr:colOff>
      <xdr:row>3</xdr:row>
      <xdr:rowOff>76200</xdr:rowOff>
    </xdr:to>
    <xdr:sp>
      <xdr:nvSpPr>
        <xdr:cNvPr id="1034" name="Line 505" hidden="1"/>
        <xdr:cNvSpPr>
          <a:spLocks/>
        </xdr:cNvSpPr>
      </xdr:nvSpPr>
      <xdr:spPr>
        <a:xfrm flipV="1">
          <a:off x="2943225" y="70485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76200</xdr:rowOff>
    </xdr:from>
    <xdr:to>
      <xdr:col>5</xdr:col>
      <xdr:colOff>9525</xdr:colOff>
      <xdr:row>3</xdr:row>
      <xdr:rowOff>76200</xdr:rowOff>
    </xdr:to>
    <xdr:sp>
      <xdr:nvSpPr>
        <xdr:cNvPr id="1035" name="Line 508" hidden="1"/>
        <xdr:cNvSpPr>
          <a:spLocks/>
        </xdr:cNvSpPr>
      </xdr:nvSpPr>
      <xdr:spPr>
        <a:xfrm>
          <a:off x="2943225" y="866775"/>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76200</xdr:rowOff>
    </xdr:from>
    <xdr:to>
      <xdr:col>5</xdr:col>
      <xdr:colOff>9525</xdr:colOff>
      <xdr:row>3</xdr:row>
      <xdr:rowOff>76200</xdr:rowOff>
    </xdr:to>
    <xdr:sp>
      <xdr:nvSpPr>
        <xdr:cNvPr id="1036" name="Line 509"/>
        <xdr:cNvSpPr>
          <a:spLocks/>
        </xdr:cNvSpPr>
      </xdr:nvSpPr>
      <xdr:spPr>
        <a:xfrm flipV="1">
          <a:off x="2943225" y="70485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76200</xdr:rowOff>
    </xdr:from>
    <xdr:to>
      <xdr:col>5</xdr:col>
      <xdr:colOff>9525</xdr:colOff>
      <xdr:row>3</xdr:row>
      <xdr:rowOff>76200</xdr:rowOff>
    </xdr:to>
    <xdr:sp>
      <xdr:nvSpPr>
        <xdr:cNvPr id="1037" name="Line 510" hidden="1"/>
        <xdr:cNvSpPr>
          <a:spLocks/>
        </xdr:cNvSpPr>
      </xdr:nvSpPr>
      <xdr:spPr>
        <a:xfrm>
          <a:off x="2943225" y="866775"/>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6</xdr:row>
      <xdr:rowOff>0</xdr:rowOff>
    </xdr:from>
    <xdr:to>
      <xdr:col>31</xdr:col>
      <xdr:colOff>57150</xdr:colOff>
      <xdr:row>8</xdr:row>
      <xdr:rowOff>38100</xdr:rowOff>
    </xdr:to>
    <xdr:sp fLocksText="0">
      <xdr:nvSpPr>
        <xdr:cNvPr id="1" name="NewName"/>
        <xdr:cNvSpPr txBox="1">
          <a:spLocks noChangeArrowheads="1"/>
        </xdr:cNvSpPr>
      </xdr:nvSpPr>
      <xdr:spPr>
        <a:xfrm>
          <a:off x="723900" y="400050"/>
          <a:ext cx="1400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Mac1</a:t>
          </a:r>
        </a:p>
      </xdr:txBody>
    </xdr:sp>
    <xdr:clientData/>
  </xdr:twoCellAnchor>
  <xdr:twoCellAnchor>
    <xdr:from>
      <xdr:col>5</xdr:col>
      <xdr:colOff>57150</xdr:colOff>
      <xdr:row>28</xdr:row>
      <xdr:rowOff>0</xdr:rowOff>
    </xdr:from>
    <xdr:to>
      <xdr:col>63</xdr:col>
      <xdr:colOff>57150</xdr:colOff>
      <xdr:row>31</xdr:row>
      <xdr:rowOff>9525</xdr:rowOff>
    </xdr:to>
    <xdr:sp>
      <xdr:nvSpPr>
        <xdr:cNvPr id="2" name="ItemBox"/>
        <xdr:cNvSpPr txBox="1">
          <a:spLocks noChangeArrowheads="1"/>
        </xdr:cNvSpPr>
      </xdr:nvSpPr>
      <xdr:spPr>
        <a:xfrm>
          <a:off x="390525" y="1866900"/>
          <a:ext cx="3867150" cy="2095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FF"/>
              </a:solidFill>
            </a:rPr>
            <a:t>Add another process, or select one to edit, copy or delete.</a:t>
          </a:r>
        </a:p>
      </xdr:txBody>
    </xdr:sp>
    <xdr:clientData/>
  </xdr:twoCellAnchor>
  <xdr:twoCellAnchor>
    <xdr:from>
      <xdr:col>5</xdr:col>
      <xdr:colOff>57150</xdr:colOff>
      <xdr:row>16</xdr:row>
      <xdr:rowOff>57150</xdr:rowOff>
    </xdr:from>
    <xdr:to>
      <xdr:col>52</xdr:col>
      <xdr:colOff>57150</xdr:colOff>
      <xdr:row>19</xdr:row>
      <xdr:rowOff>57150</xdr:rowOff>
    </xdr:to>
    <xdr:sp>
      <xdr:nvSpPr>
        <xdr:cNvPr id="3" name="TBFBox"/>
        <xdr:cNvSpPr txBox="1">
          <a:spLocks noChangeArrowheads="1"/>
        </xdr:cNvSpPr>
      </xdr:nvSpPr>
      <xdr:spPr>
        <a:xfrm>
          <a:off x="390525" y="1123950"/>
          <a:ext cx="3133725" cy="200025"/>
        </a:xfrm>
        <a:prstGeom prst="rect">
          <a:avLst/>
        </a:prstGeom>
        <a:solidFill>
          <a:srgbClr val="CCFFCC"/>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No Failures</a:t>
          </a:r>
        </a:p>
      </xdr:txBody>
    </xdr:sp>
    <xdr:clientData/>
  </xdr:twoCellAnchor>
  <xdr:twoCellAnchor>
    <xdr:from>
      <xdr:col>5</xdr:col>
      <xdr:colOff>57150</xdr:colOff>
      <xdr:row>20</xdr:row>
      <xdr:rowOff>57150</xdr:rowOff>
    </xdr:from>
    <xdr:to>
      <xdr:col>52</xdr:col>
      <xdr:colOff>57150</xdr:colOff>
      <xdr:row>23</xdr:row>
      <xdr:rowOff>57150</xdr:rowOff>
    </xdr:to>
    <xdr:sp>
      <xdr:nvSpPr>
        <xdr:cNvPr id="4" name="RepBox"/>
        <xdr:cNvSpPr txBox="1">
          <a:spLocks noChangeArrowheads="1"/>
        </xdr:cNvSpPr>
      </xdr:nvSpPr>
      <xdr:spPr>
        <a:xfrm>
          <a:off x="390525" y="1390650"/>
          <a:ext cx="3133725" cy="200025"/>
        </a:xfrm>
        <a:prstGeom prst="rect">
          <a:avLst/>
        </a:prstGeom>
        <a:solidFill>
          <a:srgbClr val="A6CAF0"/>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Repair Time: Irrelevant</a:t>
          </a:r>
        </a:p>
      </xdr:txBody>
    </xdr:sp>
    <xdr:clientData/>
  </xdr:twoCellAnchor>
  <xdr:twoCellAnchor>
    <xdr:from>
      <xdr:col>54</xdr:col>
      <xdr:colOff>57150</xdr:colOff>
      <xdr:row>34</xdr:row>
      <xdr:rowOff>0</xdr:rowOff>
    </xdr:from>
    <xdr:to>
      <xdr:col>63</xdr:col>
      <xdr:colOff>57150</xdr:colOff>
      <xdr:row>43</xdr:row>
      <xdr:rowOff>0</xdr:rowOff>
    </xdr:to>
    <xdr:sp>
      <xdr:nvSpPr>
        <xdr:cNvPr id="5" name="ProcOrder" hidden="1"/>
        <xdr:cNvSpPr txBox="1">
          <a:spLocks noChangeArrowheads="1"/>
        </xdr:cNvSpPr>
      </xdr:nvSpPr>
      <xdr:spPr>
        <a:xfrm>
          <a:off x="3657600" y="2266950"/>
          <a:ext cx="600075" cy="6000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FF"/>
              </a:solidFill>
            </a:rPr>
            <a:t>Change Process Order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5</xdr:row>
      <xdr:rowOff>0</xdr:rowOff>
    </xdr:from>
    <xdr:to>
      <xdr:col>28</xdr:col>
      <xdr:colOff>57150</xdr:colOff>
      <xdr:row>7</xdr:row>
      <xdr:rowOff>57150</xdr:rowOff>
    </xdr:to>
    <xdr:sp fLocksText="0">
      <xdr:nvSpPr>
        <xdr:cNvPr id="1" name="NewName"/>
        <xdr:cNvSpPr txBox="1">
          <a:spLocks noChangeArrowheads="1"/>
        </xdr:cNvSpPr>
      </xdr:nvSpPr>
      <xdr:spPr>
        <a:xfrm>
          <a:off x="1190625" y="333375"/>
          <a:ext cx="7334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Proc1</a:t>
          </a:r>
        </a:p>
      </xdr:txBody>
    </xdr:sp>
    <xdr:clientData/>
  </xdr:twoCellAnchor>
  <xdr:twoCellAnchor>
    <xdr:from>
      <xdr:col>57</xdr:col>
      <xdr:colOff>19050</xdr:colOff>
      <xdr:row>26</xdr:row>
      <xdr:rowOff>0</xdr:rowOff>
    </xdr:from>
    <xdr:to>
      <xdr:col>62</xdr:col>
      <xdr:colOff>57150</xdr:colOff>
      <xdr:row>28</xdr:row>
      <xdr:rowOff>38100</xdr:rowOff>
    </xdr:to>
    <xdr:sp fLocksText="0">
      <xdr:nvSpPr>
        <xdr:cNvPr id="2" name="Scrap"/>
        <xdr:cNvSpPr txBox="1">
          <a:spLocks noChangeArrowheads="1"/>
        </xdr:cNvSpPr>
      </xdr:nvSpPr>
      <xdr:spPr>
        <a:xfrm>
          <a:off x="3819525" y="1733550"/>
          <a:ext cx="3714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0</a:t>
          </a:r>
        </a:p>
      </xdr:txBody>
    </xdr:sp>
    <xdr:clientData/>
  </xdr:twoCellAnchor>
  <xdr:twoCellAnchor>
    <xdr:from>
      <xdr:col>57</xdr:col>
      <xdr:colOff>19050</xdr:colOff>
      <xdr:row>35</xdr:row>
      <xdr:rowOff>0</xdr:rowOff>
    </xdr:from>
    <xdr:to>
      <xdr:col>62</xdr:col>
      <xdr:colOff>57150</xdr:colOff>
      <xdr:row>37</xdr:row>
      <xdr:rowOff>38100</xdr:rowOff>
    </xdr:to>
    <xdr:sp fLocksText="0">
      <xdr:nvSpPr>
        <xdr:cNvPr id="3" name="LotBox"/>
        <xdr:cNvSpPr txBox="1">
          <a:spLocks noChangeArrowheads="1"/>
        </xdr:cNvSpPr>
      </xdr:nvSpPr>
      <xdr:spPr>
        <a:xfrm>
          <a:off x="3819525" y="2333625"/>
          <a:ext cx="3714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10</a:t>
          </a:r>
        </a:p>
      </xdr:txBody>
    </xdr:sp>
    <xdr:clientData/>
  </xdr:twoCellAnchor>
  <xdr:twoCellAnchor>
    <xdr:from>
      <xdr:col>57</xdr:col>
      <xdr:colOff>19050</xdr:colOff>
      <xdr:row>38</xdr:row>
      <xdr:rowOff>0</xdr:rowOff>
    </xdr:from>
    <xdr:to>
      <xdr:col>62</xdr:col>
      <xdr:colOff>57150</xdr:colOff>
      <xdr:row>40</xdr:row>
      <xdr:rowOff>38100</xdr:rowOff>
    </xdr:to>
    <xdr:sp fLocksText="0">
      <xdr:nvSpPr>
        <xdr:cNvPr id="4" name="BatchBox"/>
        <xdr:cNvSpPr txBox="1">
          <a:spLocks noChangeArrowheads="1"/>
        </xdr:cNvSpPr>
      </xdr:nvSpPr>
      <xdr:spPr>
        <a:xfrm>
          <a:off x="3819525" y="2533650"/>
          <a:ext cx="3714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1</a:t>
          </a:r>
        </a:p>
      </xdr:txBody>
    </xdr:sp>
    <xdr:clientData/>
  </xdr:twoCellAnchor>
  <xdr:twoCellAnchor>
    <xdr:from>
      <xdr:col>57</xdr:col>
      <xdr:colOff>19050</xdr:colOff>
      <xdr:row>32</xdr:row>
      <xdr:rowOff>0</xdr:rowOff>
    </xdr:from>
    <xdr:to>
      <xdr:col>62</xdr:col>
      <xdr:colOff>57150</xdr:colOff>
      <xdr:row>34</xdr:row>
      <xdr:rowOff>38100</xdr:rowOff>
    </xdr:to>
    <xdr:sp fLocksText="0">
      <xdr:nvSpPr>
        <xdr:cNvPr id="5" name="SetupBox"/>
        <xdr:cNvSpPr txBox="1">
          <a:spLocks noChangeArrowheads="1"/>
        </xdr:cNvSpPr>
      </xdr:nvSpPr>
      <xdr:spPr>
        <a:xfrm>
          <a:off x="3819525" y="2133600"/>
          <a:ext cx="3714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15</a:t>
          </a:r>
        </a:p>
      </xdr:txBody>
    </xdr:sp>
    <xdr:clientData/>
  </xdr:twoCellAnchor>
  <xdr:twoCellAnchor>
    <xdr:from>
      <xdr:col>3</xdr:col>
      <xdr:colOff>57150</xdr:colOff>
      <xdr:row>9</xdr:row>
      <xdr:rowOff>0</xdr:rowOff>
    </xdr:from>
    <xdr:to>
      <xdr:col>47</xdr:col>
      <xdr:colOff>57150</xdr:colOff>
      <xdr:row>12</xdr:row>
      <xdr:rowOff>0</xdr:rowOff>
    </xdr:to>
    <xdr:sp>
      <xdr:nvSpPr>
        <xdr:cNvPr id="6" name="PTBox"/>
        <xdr:cNvSpPr txBox="1">
          <a:spLocks noChangeArrowheads="1"/>
        </xdr:cNvSpPr>
      </xdr:nvSpPr>
      <xdr:spPr>
        <a:xfrm>
          <a:off x="257175" y="600075"/>
          <a:ext cx="2933700" cy="200025"/>
        </a:xfrm>
        <a:prstGeom prst="rect">
          <a:avLst/>
        </a:prstGeom>
        <a:solidFill>
          <a:srgbClr val="CCFFCC"/>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Process Time: Mean= 10   StDev= 10</a:t>
          </a:r>
        </a:p>
      </xdr:txBody>
    </xdr:sp>
    <xdr:clientData/>
  </xdr:twoCellAnchor>
  <xdr:twoCellAnchor>
    <xdr:from>
      <xdr:col>3</xdr:col>
      <xdr:colOff>28575</xdr:colOff>
      <xdr:row>13</xdr:row>
      <xdr:rowOff>0</xdr:rowOff>
    </xdr:from>
    <xdr:to>
      <xdr:col>47</xdr:col>
      <xdr:colOff>28575</xdr:colOff>
      <xdr:row>16</xdr:row>
      <xdr:rowOff>0</xdr:rowOff>
    </xdr:to>
    <xdr:sp>
      <xdr:nvSpPr>
        <xdr:cNvPr id="7" name="InBox"/>
        <xdr:cNvSpPr txBox="1">
          <a:spLocks noChangeArrowheads="1"/>
        </xdr:cNvSpPr>
      </xdr:nvSpPr>
      <xdr:spPr>
        <a:xfrm>
          <a:off x="228600" y="866775"/>
          <a:ext cx="2933700" cy="200025"/>
        </a:xfrm>
        <a:prstGeom prst="rect">
          <a:avLst/>
        </a:prstGeom>
        <a:solidFill>
          <a:srgbClr val="FFFF99"/>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Input 1: Unassigned</a:t>
          </a:r>
        </a:p>
      </xdr:txBody>
    </xdr:sp>
    <xdr:clientData/>
  </xdr:twoCellAnchor>
  <xdr:twoCellAnchor>
    <xdr:from>
      <xdr:col>3</xdr:col>
      <xdr:colOff>28575</xdr:colOff>
      <xdr:row>16</xdr:row>
      <xdr:rowOff>0</xdr:rowOff>
    </xdr:from>
    <xdr:to>
      <xdr:col>47</xdr:col>
      <xdr:colOff>28575</xdr:colOff>
      <xdr:row>19</xdr:row>
      <xdr:rowOff>0</xdr:rowOff>
    </xdr:to>
    <xdr:sp>
      <xdr:nvSpPr>
        <xdr:cNvPr id="8" name="In2Box"/>
        <xdr:cNvSpPr txBox="1">
          <a:spLocks noChangeArrowheads="1"/>
        </xdr:cNvSpPr>
      </xdr:nvSpPr>
      <xdr:spPr>
        <a:xfrm>
          <a:off x="228600" y="1066800"/>
          <a:ext cx="2933700" cy="200025"/>
        </a:xfrm>
        <a:prstGeom prst="rect">
          <a:avLst/>
        </a:prstGeom>
        <a:solidFill>
          <a:srgbClr val="CCFFCC"/>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Input 2: Unassigned</a:t>
          </a:r>
        </a:p>
      </xdr:txBody>
    </xdr:sp>
    <xdr:clientData/>
  </xdr:twoCellAnchor>
  <xdr:twoCellAnchor>
    <xdr:from>
      <xdr:col>3</xdr:col>
      <xdr:colOff>28575</xdr:colOff>
      <xdr:row>19</xdr:row>
      <xdr:rowOff>0</xdr:rowOff>
    </xdr:from>
    <xdr:to>
      <xdr:col>47</xdr:col>
      <xdr:colOff>28575</xdr:colOff>
      <xdr:row>22</xdr:row>
      <xdr:rowOff>0</xdr:rowOff>
    </xdr:to>
    <xdr:sp>
      <xdr:nvSpPr>
        <xdr:cNvPr id="9" name="OutBox"/>
        <xdr:cNvSpPr txBox="1">
          <a:spLocks noChangeArrowheads="1"/>
        </xdr:cNvSpPr>
      </xdr:nvSpPr>
      <xdr:spPr>
        <a:xfrm>
          <a:off x="228600" y="1266825"/>
          <a:ext cx="2933700" cy="200025"/>
        </a:xfrm>
        <a:prstGeom prst="rect">
          <a:avLst/>
        </a:prstGeom>
        <a:solidFill>
          <a:srgbClr val="FFFF99"/>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Normal Output: to "Inv1"</a:t>
          </a:r>
        </a:p>
      </xdr:txBody>
    </xdr:sp>
    <xdr:clientData/>
  </xdr:twoCellAnchor>
  <xdr:twoCellAnchor>
    <xdr:from>
      <xdr:col>3</xdr:col>
      <xdr:colOff>28575</xdr:colOff>
      <xdr:row>22</xdr:row>
      <xdr:rowOff>0</xdr:rowOff>
    </xdr:from>
    <xdr:to>
      <xdr:col>47</xdr:col>
      <xdr:colOff>28575</xdr:colOff>
      <xdr:row>25</xdr:row>
      <xdr:rowOff>0</xdr:rowOff>
    </xdr:to>
    <xdr:sp>
      <xdr:nvSpPr>
        <xdr:cNvPr id="10" name="ScrBox"/>
        <xdr:cNvSpPr txBox="1">
          <a:spLocks noChangeArrowheads="1"/>
        </xdr:cNvSpPr>
      </xdr:nvSpPr>
      <xdr:spPr>
        <a:xfrm>
          <a:off x="228600" y="1466850"/>
          <a:ext cx="2933700" cy="200025"/>
        </a:xfrm>
        <a:prstGeom prst="rect">
          <a:avLst/>
        </a:prstGeom>
        <a:solidFill>
          <a:srgbClr val="CCFFCC"/>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Scrap Output: Unassigned</a:t>
          </a:r>
        </a:p>
      </xdr:txBody>
    </xdr:sp>
    <xdr:clientData/>
  </xdr:twoCellAnchor>
  <xdr:twoCellAnchor>
    <xdr:from>
      <xdr:col>57</xdr:col>
      <xdr:colOff>19050</xdr:colOff>
      <xdr:row>28</xdr:row>
      <xdr:rowOff>57150</xdr:rowOff>
    </xdr:from>
    <xdr:to>
      <xdr:col>62</xdr:col>
      <xdr:colOff>57150</xdr:colOff>
      <xdr:row>31</xdr:row>
      <xdr:rowOff>28575</xdr:rowOff>
    </xdr:to>
    <xdr:sp fLocksText="0">
      <xdr:nvSpPr>
        <xdr:cNvPr id="11" name="bScrap"/>
        <xdr:cNvSpPr txBox="1">
          <a:spLocks noChangeArrowheads="1"/>
        </xdr:cNvSpPr>
      </xdr:nvSpPr>
      <xdr:spPr>
        <a:xfrm>
          <a:off x="3819525" y="1924050"/>
          <a:ext cx="3714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20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23</xdr:row>
      <xdr:rowOff>19050</xdr:rowOff>
    </xdr:from>
    <xdr:to>
      <xdr:col>28</xdr:col>
      <xdr:colOff>0</xdr:colOff>
      <xdr:row>26</xdr:row>
      <xdr:rowOff>0</xdr:rowOff>
    </xdr:to>
    <xdr:sp fLocksText="0">
      <xdr:nvSpPr>
        <xdr:cNvPr id="1" name="ControlLevelBox"/>
        <xdr:cNvSpPr txBox="1">
          <a:spLocks noChangeArrowheads="1"/>
        </xdr:cNvSpPr>
      </xdr:nvSpPr>
      <xdr:spPr>
        <a:xfrm>
          <a:off x="1333500" y="1552575"/>
          <a:ext cx="5334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9525</xdr:rowOff>
    </xdr:from>
    <xdr:to>
      <xdr:col>57</xdr:col>
      <xdr:colOff>0</xdr:colOff>
      <xdr:row>19</xdr:row>
      <xdr:rowOff>19050</xdr:rowOff>
    </xdr:to>
    <xdr:sp>
      <xdr:nvSpPr>
        <xdr:cNvPr id="1" name="ItemBox"/>
        <xdr:cNvSpPr txBox="1">
          <a:spLocks noChangeArrowheads="1"/>
        </xdr:cNvSpPr>
      </xdr:nvSpPr>
      <xdr:spPr>
        <a:xfrm>
          <a:off x="466725" y="1076325"/>
          <a:ext cx="3333750" cy="209550"/>
        </a:xfrm>
        <a:prstGeom prst="rect">
          <a:avLst/>
        </a:prstGeom>
        <a:solidFill>
          <a:srgbClr val="CC000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rPr>
            <a:t>Select the input item, or click New Item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0</xdr:rowOff>
    </xdr:from>
    <xdr:to>
      <xdr:col>31</xdr:col>
      <xdr:colOff>0</xdr:colOff>
      <xdr:row>9</xdr:row>
      <xdr:rowOff>9525</xdr:rowOff>
    </xdr:to>
    <xdr:sp fLocksText="0">
      <xdr:nvSpPr>
        <xdr:cNvPr id="1" name="NewName"/>
        <xdr:cNvSpPr txBox="1">
          <a:spLocks noChangeArrowheads="1"/>
        </xdr:cNvSpPr>
      </xdr:nvSpPr>
      <xdr:spPr>
        <a:xfrm>
          <a:off x="733425" y="400050"/>
          <a:ext cx="13335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Rework</a:t>
          </a:r>
        </a:p>
      </xdr:txBody>
    </xdr:sp>
    <xdr:clientData/>
  </xdr:twoCellAnchor>
  <xdr:twoCellAnchor>
    <xdr:from>
      <xdr:col>13</xdr:col>
      <xdr:colOff>0</xdr:colOff>
      <xdr:row>13</xdr:row>
      <xdr:rowOff>9525</xdr:rowOff>
    </xdr:from>
    <xdr:to>
      <xdr:col>31</xdr:col>
      <xdr:colOff>0</xdr:colOff>
      <xdr:row>15</xdr:row>
      <xdr:rowOff>47625</xdr:rowOff>
    </xdr:to>
    <xdr:sp fLocksText="0">
      <xdr:nvSpPr>
        <xdr:cNvPr id="2" name="Capacity"/>
        <xdr:cNvSpPr txBox="1">
          <a:spLocks noChangeArrowheads="1"/>
        </xdr:cNvSpPr>
      </xdr:nvSpPr>
      <xdr:spPr>
        <a:xfrm>
          <a:off x="866775" y="876300"/>
          <a:ext cx="12001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10</a:t>
          </a:r>
        </a:p>
      </xdr:txBody>
    </xdr:sp>
    <xdr:clientData/>
  </xdr:twoCellAnchor>
  <xdr:twoCellAnchor>
    <xdr:from>
      <xdr:col>25</xdr:col>
      <xdr:colOff>0</xdr:colOff>
      <xdr:row>20</xdr:row>
      <xdr:rowOff>9525</xdr:rowOff>
    </xdr:from>
    <xdr:to>
      <xdr:col>60</xdr:col>
      <xdr:colOff>0</xdr:colOff>
      <xdr:row>23</xdr:row>
      <xdr:rowOff>19050</xdr:rowOff>
    </xdr:to>
    <xdr:sp>
      <xdr:nvSpPr>
        <xdr:cNvPr id="3" name="ItemBox"/>
        <xdr:cNvSpPr txBox="1">
          <a:spLocks noChangeArrowheads="1"/>
        </xdr:cNvSpPr>
      </xdr:nvSpPr>
      <xdr:spPr>
        <a:xfrm>
          <a:off x="1666875" y="1343025"/>
          <a:ext cx="2333625" cy="2095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Select an item to edit, copy or delete.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9525</xdr:rowOff>
    </xdr:from>
    <xdr:to>
      <xdr:col>50</xdr:col>
      <xdr:colOff>0</xdr:colOff>
      <xdr:row>19</xdr:row>
      <xdr:rowOff>9525</xdr:rowOff>
    </xdr:to>
    <xdr:sp>
      <xdr:nvSpPr>
        <xdr:cNvPr id="1" name="ItemBox"/>
        <xdr:cNvSpPr txBox="1">
          <a:spLocks noChangeArrowheads="1"/>
        </xdr:cNvSpPr>
      </xdr:nvSpPr>
      <xdr:spPr>
        <a:xfrm>
          <a:off x="733425" y="1076325"/>
          <a:ext cx="2600325" cy="200025"/>
        </a:xfrm>
        <a:prstGeom prst="rect">
          <a:avLst/>
        </a:prstGeom>
        <a:solidFill>
          <a:srgbClr val="000080"/>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latin typeface="Arial"/>
              <a:ea typeface="Arial"/>
              <a:cs typeface="Arial"/>
            </a:rPr>
            <a:t>Item Characteristics</a:t>
          </a:r>
        </a:p>
      </xdr:txBody>
    </xdr:sp>
    <xdr:clientData/>
  </xdr:twoCellAnchor>
  <xdr:twoCellAnchor>
    <xdr:from>
      <xdr:col>28</xdr:col>
      <xdr:colOff>0</xdr:colOff>
      <xdr:row>20</xdr:row>
      <xdr:rowOff>9525</xdr:rowOff>
    </xdr:from>
    <xdr:to>
      <xdr:col>49</xdr:col>
      <xdr:colOff>0</xdr:colOff>
      <xdr:row>22</xdr:row>
      <xdr:rowOff>47625</xdr:rowOff>
    </xdr:to>
    <xdr:sp fLocksText="0">
      <xdr:nvSpPr>
        <xdr:cNvPr id="2" name="NewStockName"/>
        <xdr:cNvSpPr txBox="1">
          <a:spLocks noChangeArrowheads="1"/>
        </xdr:cNvSpPr>
      </xdr:nvSpPr>
      <xdr:spPr>
        <a:xfrm>
          <a:off x="1866900" y="1343025"/>
          <a:ext cx="1400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Proc1</a:t>
          </a:r>
        </a:p>
      </xdr:txBody>
    </xdr:sp>
    <xdr:clientData/>
  </xdr:twoCellAnchor>
  <xdr:twoCellAnchor>
    <xdr:from>
      <xdr:col>28</xdr:col>
      <xdr:colOff>0</xdr:colOff>
      <xdr:row>23</xdr:row>
      <xdr:rowOff>47625</xdr:rowOff>
    </xdr:from>
    <xdr:to>
      <xdr:col>49</xdr:col>
      <xdr:colOff>0</xdr:colOff>
      <xdr:row>26</xdr:row>
      <xdr:rowOff>19050</xdr:rowOff>
    </xdr:to>
    <xdr:sp fLocksText="0">
      <xdr:nvSpPr>
        <xdr:cNvPr id="3" name="NewInitStock"/>
        <xdr:cNvSpPr txBox="1">
          <a:spLocks noChangeArrowheads="1"/>
        </xdr:cNvSpPr>
      </xdr:nvSpPr>
      <xdr:spPr>
        <a:xfrm>
          <a:off x="1866900" y="1581150"/>
          <a:ext cx="1400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a:t>
          </a:r>
        </a:p>
      </xdr:txBody>
    </xdr:sp>
    <xdr:clientData/>
  </xdr:twoCellAnchor>
  <xdr:twoCellAnchor>
    <xdr:from>
      <xdr:col>28</xdr:col>
      <xdr:colOff>0</xdr:colOff>
      <xdr:row>27</xdr:row>
      <xdr:rowOff>9525</xdr:rowOff>
    </xdr:from>
    <xdr:to>
      <xdr:col>49</xdr:col>
      <xdr:colOff>0</xdr:colOff>
      <xdr:row>29</xdr:row>
      <xdr:rowOff>47625</xdr:rowOff>
    </xdr:to>
    <xdr:sp fLocksText="0">
      <xdr:nvSpPr>
        <xdr:cNvPr id="4" name="NewOrderQuantity" hidden="1"/>
        <xdr:cNvSpPr txBox="1">
          <a:spLocks noChangeArrowheads="1"/>
        </xdr:cNvSpPr>
      </xdr:nvSpPr>
      <xdr:spPr>
        <a:xfrm>
          <a:off x="1866900" y="1809750"/>
          <a:ext cx="1400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a:t>
          </a:r>
        </a:p>
      </xdr:txBody>
    </xdr:sp>
    <xdr:clientData/>
  </xdr:twoCellAnchor>
  <xdr:twoCellAnchor>
    <xdr:from>
      <xdr:col>28</xdr:col>
      <xdr:colOff>0</xdr:colOff>
      <xdr:row>30</xdr:row>
      <xdr:rowOff>47625</xdr:rowOff>
    </xdr:from>
    <xdr:to>
      <xdr:col>49</xdr:col>
      <xdr:colOff>0</xdr:colOff>
      <xdr:row>33</xdr:row>
      <xdr:rowOff>9525</xdr:rowOff>
    </xdr:to>
    <xdr:sp fLocksText="0">
      <xdr:nvSpPr>
        <xdr:cNvPr id="5" name="NewReorderLevel" hidden="1"/>
        <xdr:cNvSpPr txBox="1">
          <a:spLocks noChangeArrowheads="1"/>
        </xdr:cNvSpPr>
      </xdr:nvSpPr>
      <xdr:spPr>
        <a:xfrm>
          <a:off x="1866900" y="2047875"/>
          <a:ext cx="14001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a:t>
          </a:r>
        </a:p>
      </xdr:txBody>
    </xdr:sp>
    <xdr:clientData/>
  </xdr:twoCellAnchor>
  <xdr:twoCellAnchor>
    <xdr:from>
      <xdr:col>28</xdr:col>
      <xdr:colOff>0</xdr:colOff>
      <xdr:row>34</xdr:row>
      <xdr:rowOff>19050</xdr:rowOff>
    </xdr:from>
    <xdr:to>
      <xdr:col>49</xdr:col>
      <xdr:colOff>0</xdr:colOff>
      <xdr:row>37</xdr:row>
      <xdr:rowOff>0</xdr:rowOff>
    </xdr:to>
    <xdr:sp fLocksText="0">
      <xdr:nvSpPr>
        <xdr:cNvPr id="6" name="NewInitTags" hidden="1"/>
        <xdr:cNvSpPr txBox="1">
          <a:spLocks noChangeArrowheads="1"/>
        </xdr:cNvSpPr>
      </xdr:nvSpPr>
      <xdr:spPr>
        <a:xfrm>
          <a:off x="1866900" y="2286000"/>
          <a:ext cx="14001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38100</xdr:rowOff>
    </xdr:from>
    <xdr:to>
      <xdr:col>32</xdr:col>
      <xdr:colOff>0</xdr:colOff>
      <xdr:row>20</xdr:row>
      <xdr:rowOff>9525</xdr:rowOff>
    </xdr:to>
    <xdr:sp fLocksText="0">
      <xdr:nvSpPr>
        <xdr:cNvPr id="1" name="NewName"/>
        <xdr:cNvSpPr txBox="1">
          <a:spLocks noChangeArrowheads="1"/>
        </xdr:cNvSpPr>
      </xdr:nvSpPr>
      <xdr:spPr>
        <a:xfrm>
          <a:off x="400050" y="1171575"/>
          <a:ext cx="1733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210"/>
  <sheetViews>
    <sheetView showGridLines="0" showRowColHeaders="0" tabSelected="1" workbookViewId="0" topLeftCell="A145">
      <selection activeCell="A1" sqref="A1"/>
    </sheetView>
  </sheetViews>
  <sheetFormatPr defaultColWidth="9.140625" defaultRowHeight="12.75"/>
  <cols>
    <col min="1" max="1" width="1.8515625" style="0" customWidth="1"/>
    <col min="2" max="2" width="85.7109375" style="0" customWidth="1"/>
  </cols>
  <sheetData>
    <row r="1" spans="1:2" ht="7.5" customHeight="1">
      <c r="A1" s="19"/>
      <c r="B1" s="20"/>
    </row>
    <row r="2" spans="1:2" ht="20.25">
      <c r="A2" s="19"/>
      <c r="B2" s="41" t="s">
        <v>1</v>
      </c>
    </row>
    <row r="3" spans="1:2" ht="4.5" customHeight="1">
      <c r="A3" s="19"/>
      <c r="B3" s="21"/>
    </row>
    <row r="4" spans="1:2" ht="13.5">
      <c r="A4" s="19"/>
      <c r="B4" s="22" t="s">
        <v>33</v>
      </c>
    </row>
    <row r="5" spans="1:2" ht="12.75">
      <c r="A5" s="19"/>
      <c r="B5" s="22" t="s">
        <v>34</v>
      </c>
    </row>
    <row r="6" spans="1:2" ht="12.75">
      <c r="A6" s="19"/>
      <c r="B6" s="22" t="s">
        <v>35</v>
      </c>
    </row>
    <row r="7" spans="1:2" ht="13.5" thickBot="1">
      <c r="A7" s="19"/>
      <c r="B7" s="23" t="s">
        <v>36</v>
      </c>
    </row>
    <row r="8" ht="6" customHeight="1"/>
    <row r="9" ht="12.75">
      <c r="B9" s="86" t="s">
        <v>238</v>
      </c>
    </row>
    <row r="10" ht="12.75">
      <c r="B10" s="86"/>
    </row>
    <row r="11" ht="12.75">
      <c r="B11" s="86"/>
    </row>
    <row r="12" ht="12.75">
      <c r="B12" s="86"/>
    </row>
    <row r="13" ht="12.75">
      <c r="B13" s="86"/>
    </row>
    <row r="14" ht="12.75">
      <c r="B14" s="86"/>
    </row>
    <row r="15" ht="7.5" customHeight="1"/>
    <row r="16" ht="12.75">
      <c r="B16" s="89" t="s">
        <v>2</v>
      </c>
    </row>
    <row r="17" ht="12.75">
      <c r="B17" s="89"/>
    </row>
    <row r="18" ht="12.75">
      <c r="B18" s="86"/>
    </row>
    <row r="19" ht="12.75">
      <c r="B19" s="86"/>
    </row>
    <row r="20" ht="7.5" customHeight="1"/>
    <row r="21" ht="12.75">
      <c r="B21" s="10" t="s">
        <v>120</v>
      </c>
    </row>
    <row r="22" ht="12.75">
      <c r="B22" s="86" t="s">
        <v>132</v>
      </c>
    </row>
    <row r="23" ht="12.75">
      <c r="B23" s="86"/>
    </row>
    <row r="24" ht="12.75">
      <c r="B24" t="s">
        <v>134</v>
      </c>
    </row>
    <row r="25" ht="7.5" customHeight="1"/>
    <row r="26" ht="12.75">
      <c r="B26" s="86" t="s">
        <v>133</v>
      </c>
    </row>
    <row r="27" ht="12.75">
      <c r="B27" s="86"/>
    </row>
    <row r="28" ht="12.75">
      <c r="B28" s="86"/>
    </row>
    <row r="29" ht="12.75">
      <c r="B29" s="86"/>
    </row>
    <row r="30" ht="12.75">
      <c r="B30" t="s">
        <v>135</v>
      </c>
    </row>
    <row r="31" ht="7.5" customHeight="1"/>
    <row r="32" ht="12.75">
      <c r="B32" t="s">
        <v>121</v>
      </c>
    </row>
    <row r="34" ht="20.25" customHeight="1">
      <c r="B34" s="39" t="s">
        <v>3</v>
      </c>
    </row>
    <row r="35" ht="15" customHeight="1">
      <c r="B35" t="s">
        <v>37</v>
      </c>
    </row>
    <row r="36" ht="15" customHeight="1">
      <c r="B36" t="s">
        <v>38</v>
      </c>
    </row>
    <row r="37" ht="15" customHeight="1">
      <c r="B37" t="s">
        <v>39</v>
      </c>
    </row>
    <row r="38" ht="15" customHeight="1">
      <c r="B38" t="s">
        <v>40</v>
      </c>
    </row>
    <row r="39" ht="5.25" customHeight="1"/>
    <row r="40" ht="20.25" customHeight="1">
      <c r="B40" s="39" t="s">
        <v>41</v>
      </c>
    </row>
    <row r="41" ht="6" customHeight="1"/>
    <row r="42" ht="12.75">
      <c r="B42" s="89" t="s">
        <v>122</v>
      </c>
    </row>
    <row r="43" ht="12.75">
      <c r="B43" s="86"/>
    </row>
    <row r="44" ht="12.75">
      <c r="B44" s="11" t="s">
        <v>42</v>
      </c>
    </row>
    <row r="45" ht="5.25" customHeight="1"/>
    <row r="46" ht="12.75">
      <c r="B46" s="10" t="s">
        <v>123</v>
      </c>
    </row>
    <row r="47" ht="5.25" customHeight="1"/>
    <row r="48" ht="12.75">
      <c r="B48" s="10" t="s">
        <v>124</v>
      </c>
    </row>
    <row r="49" ht="4.5" customHeight="1"/>
    <row r="50" ht="12.75" customHeight="1">
      <c r="B50" s="10" t="s">
        <v>125</v>
      </c>
    </row>
    <row r="51" ht="12.75">
      <c r="B51" s="85" t="s">
        <v>126</v>
      </c>
    </row>
    <row r="52" ht="12.75">
      <c r="B52" s="85"/>
    </row>
    <row r="53" ht="6" customHeight="1">
      <c r="B53" s="37"/>
    </row>
    <row r="54" ht="12.75">
      <c r="B54" s="10" t="s">
        <v>127</v>
      </c>
    </row>
    <row r="55" ht="6" customHeight="1">
      <c r="B55" s="37"/>
    </row>
    <row r="56" ht="12.75">
      <c r="B56" s="10" t="s">
        <v>128</v>
      </c>
    </row>
    <row r="57" ht="8.25" customHeight="1"/>
    <row r="58" ht="19.5" customHeight="1">
      <c r="B58" s="39" t="s">
        <v>43</v>
      </c>
    </row>
    <row r="59" ht="6" customHeight="1"/>
    <row r="60" ht="12.75">
      <c r="B60" s="89" t="s">
        <v>234</v>
      </c>
    </row>
    <row r="61" ht="12.75">
      <c r="B61" s="86"/>
    </row>
    <row r="62" ht="12.75">
      <c r="B62" s="86"/>
    </row>
    <row r="63" ht="5.25" customHeight="1"/>
    <row r="64" ht="12.75">
      <c r="B64" s="89" t="s">
        <v>235</v>
      </c>
    </row>
    <row r="65" ht="12.75">
      <c r="B65" s="86"/>
    </row>
    <row r="66" ht="5.25" customHeight="1"/>
    <row r="67" ht="12.75">
      <c r="B67" s="89" t="s">
        <v>236</v>
      </c>
    </row>
    <row r="68" ht="12.75">
      <c r="B68" s="89"/>
    </row>
    <row r="69" ht="12.75">
      <c r="B69" s="89"/>
    </row>
    <row r="70" ht="12.75">
      <c r="B70" s="86"/>
    </row>
    <row r="71" ht="6.75" customHeight="1"/>
    <row r="72" ht="12.75">
      <c r="B72" s="89" t="s">
        <v>237</v>
      </c>
    </row>
    <row r="73" ht="12.75">
      <c r="B73" s="86"/>
    </row>
    <row r="74" ht="6.75" customHeight="1"/>
    <row r="75" ht="12.75">
      <c r="B75" s="89" t="s">
        <v>136</v>
      </c>
    </row>
    <row r="76" ht="12.75">
      <c r="B76" s="89"/>
    </row>
    <row r="77" ht="6.75" customHeight="1"/>
    <row r="78" ht="12.75">
      <c r="B78" s="89" t="s">
        <v>129</v>
      </c>
    </row>
    <row r="79" ht="12.75">
      <c r="B79" s="86"/>
    </row>
    <row r="81" spans="1:2" ht="21.75" customHeight="1">
      <c r="A81" s="38"/>
      <c r="B81" s="39" t="s">
        <v>44</v>
      </c>
    </row>
    <row r="82" ht="6" customHeight="1"/>
    <row r="83" ht="12.75">
      <c r="B83" s="85" t="s">
        <v>130</v>
      </c>
    </row>
    <row r="84" ht="12.75">
      <c r="B84" s="85"/>
    </row>
    <row r="85" ht="6" customHeight="1"/>
    <row r="86" ht="12.75">
      <c r="B86" s="86" t="s">
        <v>131</v>
      </c>
    </row>
    <row r="87" ht="12.75">
      <c r="B87" s="86"/>
    </row>
    <row r="88" ht="12.75">
      <c r="B88" s="18" t="s">
        <v>45</v>
      </c>
    </row>
    <row r="89" ht="7.5" customHeight="1"/>
    <row r="90" ht="12.75">
      <c r="B90" t="s">
        <v>205</v>
      </c>
    </row>
    <row r="91" ht="12.75">
      <c r="B91" t="s">
        <v>206</v>
      </c>
    </row>
    <row r="92" ht="12.75">
      <c r="B92" t="s">
        <v>46</v>
      </c>
    </row>
    <row r="93" ht="7.5" customHeight="1">
      <c r="A93" s="29"/>
    </row>
    <row r="94" spans="1:2" ht="20.25" customHeight="1">
      <c r="A94" s="38"/>
      <c r="B94" s="42" t="s">
        <v>31</v>
      </c>
    </row>
    <row r="95" ht="3.75" customHeight="1"/>
    <row r="96" ht="18">
      <c r="B96" s="40" t="s">
        <v>19</v>
      </c>
    </row>
    <row r="97" ht="12.75">
      <c r="B97" t="s">
        <v>207</v>
      </c>
    </row>
    <row r="98" ht="18">
      <c r="B98" s="40" t="s">
        <v>20</v>
      </c>
    </row>
    <row r="99" ht="12.75">
      <c r="B99" s="86" t="s">
        <v>208</v>
      </c>
    </row>
    <row r="100" ht="12.75">
      <c r="B100" s="86"/>
    </row>
    <row r="102" spans="1:2" ht="21.75" customHeight="1">
      <c r="A102" s="38"/>
      <c r="B102" s="42" t="s">
        <v>32</v>
      </c>
    </row>
    <row r="103" ht="3.75" customHeight="1"/>
    <row r="104" ht="18" customHeight="1">
      <c r="B104" s="87" t="s">
        <v>209</v>
      </c>
    </row>
    <row r="105" ht="12.75">
      <c r="B105" s="86"/>
    </row>
    <row r="106" ht="6" customHeight="1"/>
    <row r="107" ht="12.75">
      <c r="B107" t="s">
        <v>17</v>
      </c>
    </row>
    <row r="108" ht="6" customHeight="1"/>
    <row r="109" ht="12.75">
      <c r="B109" t="s">
        <v>18</v>
      </c>
    </row>
    <row r="110" ht="6.75" customHeight="1"/>
    <row r="111" ht="18" customHeight="1">
      <c r="B111" s="87" t="s">
        <v>246</v>
      </c>
    </row>
    <row r="112" ht="18" customHeight="1">
      <c r="B112" s="87"/>
    </row>
    <row r="113" ht="12.75">
      <c r="B113" s="86"/>
    </row>
    <row r="114" ht="12.75">
      <c r="B114" s="86" t="s">
        <v>210</v>
      </c>
    </row>
    <row r="115" ht="12.75">
      <c r="B115" s="86"/>
    </row>
    <row r="116" ht="6" customHeight="1"/>
    <row r="117" ht="12.75">
      <c r="B117" s="10" t="s">
        <v>14</v>
      </c>
    </row>
    <row r="118" ht="12.75">
      <c r="B118" s="18" t="s">
        <v>13</v>
      </c>
    </row>
    <row r="119" ht="12.75">
      <c r="B119" s="88" t="s">
        <v>211</v>
      </c>
    </row>
    <row r="120" ht="12.75">
      <c r="B120" s="88"/>
    </row>
    <row r="121" ht="12.75">
      <c r="B121" s="88"/>
    </row>
    <row r="122" ht="6" customHeight="1"/>
    <row r="123" ht="12.75">
      <c r="B123" s="10" t="s">
        <v>15</v>
      </c>
    </row>
    <row r="124" ht="12.75">
      <c r="B124" s="18" t="s">
        <v>212</v>
      </c>
    </row>
    <row r="125" ht="12.75">
      <c r="B125" s="18" t="s">
        <v>227</v>
      </c>
    </row>
    <row r="126" ht="6" customHeight="1"/>
    <row r="127" ht="12.75">
      <c r="B127" s="10" t="s">
        <v>228</v>
      </c>
    </row>
    <row r="128" ht="12.75">
      <c r="B128" s="18" t="s">
        <v>230</v>
      </c>
    </row>
    <row r="129" ht="6" customHeight="1"/>
    <row r="130" ht="12.75">
      <c r="B130" s="10" t="s">
        <v>229</v>
      </c>
    </row>
    <row r="131" ht="12.75">
      <c r="B131" s="18" t="s">
        <v>231</v>
      </c>
    </row>
    <row r="132" ht="6" customHeight="1">
      <c r="B132" s="18"/>
    </row>
    <row r="133" ht="12.75">
      <c r="B133" s="90" t="s">
        <v>232</v>
      </c>
    </row>
    <row r="134" ht="12.75">
      <c r="B134" s="88"/>
    </row>
    <row r="135" ht="12.75">
      <c r="B135" s="88"/>
    </row>
    <row r="136" ht="12.75">
      <c r="B136" s="88"/>
    </row>
    <row r="137" ht="6" customHeight="1"/>
    <row r="138" ht="12.75">
      <c r="B138" s="10" t="s">
        <v>16</v>
      </c>
    </row>
    <row r="139" ht="4.5" customHeight="1"/>
    <row r="140" ht="12.75">
      <c r="B140" s="91" t="s">
        <v>248</v>
      </c>
    </row>
    <row r="141" ht="12.75">
      <c r="B141" s="91"/>
    </row>
    <row r="142" ht="12.75">
      <c r="B142" s="91"/>
    </row>
    <row r="143" ht="15.75" customHeight="1">
      <c r="B143" s="91" t="s">
        <v>249</v>
      </c>
    </row>
    <row r="144" ht="12.75">
      <c r="B144" s="91"/>
    </row>
    <row r="145" ht="12.75">
      <c r="B145" s="91"/>
    </row>
    <row r="146" ht="12.75">
      <c r="B146" s="91"/>
    </row>
    <row r="147" ht="12.75">
      <c r="B147" s="91"/>
    </row>
    <row r="148" ht="12.75">
      <c r="B148" s="91"/>
    </row>
    <row r="149" ht="12.75">
      <c r="B149" s="91"/>
    </row>
    <row r="150" ht="15.75" customHeight="1">
      <c r="B150" s="91" t="s">
        <v>0</v>
      </c>
    </row>
    <row r="151" ht="12.75">
      <c r="B151" s="91"/>
    </row>
    <row r="152" ht="12.75">
      <c r="B152" s="91"/>
    </row>
    <row r="153" ht="6" customHeight="1"/>
    <row r="154" ht="12.75">
      <c r="B154" s="91" t="s">
        <v>247</v>
      </c>
    </row>
    <row r="155" ht="12.75">
      <c r="B155" s="91"/>
    </row>
    <row r="156" ht="12.75">
      <c r="B156" s="91"/>
    </row>
    <row r="157" ht="12.75">
      <c r="B157" s="18" t="s">
        <v>47</v>
      </c>
    </row>
    <row r="158" ht="12.75">
      <c r="B158" s="18" t="s">
        <v>10</v>
      </c>
    </row>
    <row r="159" ht="6" customHeight="1"/>
    <row r="160" ht="12.75">
      <c r="B160" t="s">
        <v>213</v>
      </c>
    </row>
    <row r="161" ht="12.75">
      <c r="B161" s="18" t="s">
        <v>11</v>
      </c>
    </row>
    <row r="162" ht="12.75">
      <c r="B162" s="18" t="s">
        <v>12</v>
      </c>
    </row>
    <row r="163" ht="6" customHeight="1"/>
    <row r="164" ht="12.75">
      <c r="B164" s="10" t="s">
        <v>214</v>
      </c>
    </row>
    <row r="165" ht="6" customHeight="1"/>
    <row r="166" ht="12.75">
      <c r="B166" t="s">
        <v>215</v>
      </c>
    </row>
    <row r="167" ht="12.75">
      <c r="B167" s="85" t="s">
        <v>216</v>
      </c>
    </row>
    <row r="168" ht="12.75">
      <c r="B168" s="85"/>
    </row>
    <row r="169" ht="12.75">
      <c r="B169" s="85"/>
    </row>
    <row r="170" ht="6" customHeight="1"/>
    <row r="171" ht="12.75">
      <c r="B171" s="10" t="s">
        <v>217</v>
      </c>
    </row>
    <row r="172" ht="12.75">
      <c r="B172" s="10" t="s">
        <v>218</v>
      </c>
    </row>
    <row r="173" ht="6" customHeight="1"/>
    <row r="174" ht="12.75">
      <c r="B174" s="10" t="s">
        <v>219</v>
      </c>
    </row>
    <row r="175" ht="12.75">
      <c r="B175" s="10" t="s">
        <v>220</v>
      </c>
    </row>
    <row r="176" ht="6" customHeight="1">
      <c r="B176" s="83"/>
    </row>
    <row r="177" ht="12.75">
      <c r="B177" s="10" t="s">
        <v>221</v>
      </c>
    </row>
    <row r="178" ht="12.75">
      <c r="B178" s="10" t="s">
        <v>222</v>
      </c>
    </row>
    <row r="179" ht="12.75">
      <c r="B179" s="85" t="s">
        <v>223</v>
      </c>
    </row>
    <row r="180" ht="12.75">
      <c r="B180" s="85"/>
    </row>
    <row r="181" ht="12.75">
      <c r="B181" s="85"/>
    </row>
    <row r="182" ht="12.75">
      <c r="B182" s="85"/>
    </row>
    <row r="183" ht="6" customHeight="1"/>
    <row r="184" ht="12.75">
      <c r="B184" t="s">
        <v>48</v>
      </c>
    </row>
    <row r="185" ht="12.75">
      <c r="B185" s="86" t="s">
        <v>28</v>
      </c>
    </row>
    <row r="186" ht="12.75">
      <c r="B186" s="86"/>
    </row>
    <row r="187" ht="12.75">
      <c r="B187" s="86"/>
    </row>
    <row r="188" ht="12.75">
      <c r="B188" s="86"/>
    </row>
    <row r="189" ht="12.75">
      <c r="B189" s="18" t="s">
        <v>29</v>
      </c>
    </row>
    <row r="191" ht="15.75">
      <c r="B191" s="43" t="s">
        <v>30</v>
      </c>
    </row>
    <row r="192" ht="12.75">
      <c r="B192" s="89" t="s">
        <v>21</v>
      </c>
    </row>
    <row r="193" ht="12.75">
      <c r="B193" s="86"/>
    </row>
    <row r="194" ht="12.75">
      <c r="B194" s="86"/>
    </row>
    <row r="195" ht="12.75">
      <c r="B195" s="86"/>
    </row>
    <row r="196" ht="12.75">
      <c r="B196" s="86"/>
    </row>
    <row r="197" ht="12.75">
      <c r="B197" s="86"/>
    </row>
    <row r="198" ht="6" customHeight="1"/>
    <row r="199" ht="12.75">
      <c r="B199" s="85" t="s">
        <v>27</v>
      </c>
    </row>
    <row r="200" ht="12.75">
      <c r="B200" s="86"/>
    </row>
    <row r="201" ht="12.75">
      <c r="B201" s="86"/>
    </row>
    <row r="202" ht="12.75">
      <c r="B202" s="86"/>
    </row>
    <row r="203" ht="12.75">
      <c r="B203" s="86"/>
    </row>
    <row r="204" ht="5.25" customHeight="1"/>
    <row r="205" ht="12.75">
      <c r="B205" t="s">
        <v>26</v>
      </c>
    </row>
    <row r="206" ht="12.75">
      <c r="B206" t="s">
        <v>22</v>
      </c>
    </row>
    <row r="207" ht="6" customHeight="1"/>
    <row r="208" ht="12.75">
      <c r="B208" t="s">
        <v>23</v>
      </c>
    </row>
    <row r="209" ht="12.75">
      <c r="B209" t="s">
        <v>24</v>
      </c>
    </row>
    <row r="210" ht="12.75">
      <c r="B210" t="s">
        <v>25</v>
      </c>
    </row>
    <row r="211" ht="7.5" customHeight="1"/>
  </sheetData>
  <mergeCells count="29">
    <mergeCell ref="B154:B156"/>
    <mergeCell ref="B140:B142"/>
    <mergeCell ref="B143:B149"/>
    <mergeCell ref="B150:B152"/>
    <mergeCell ref="B99:B100"/>
    <mergeCell ref="B133:B136"/>
    <mergeCell ref="B9:B14"/>
    <mergeCell ref="B16:B19"/>
    <mergeCell ref="B22:B23"/>
    <mergeCell ref="B26:B29"/>
    <mergeCell ref="B78:B79"/>
    <mergeCell ref="B67:B70"/>
    <mergeCell ref="B83:B84"/>
    <mergeCell ref="B75:B76"/>
    <mergeCell ref="B42:B43"/>
    <mergeCell ref="B51:B52"/>
    <mergeCell ref="B60:B62"/>
    <mergeCell ref="B72:B73"/>
    <mergeCell ref="B64:B65"/>
    <mergeCell ref="B199:B203"/>
    <mergeCell ref="B86:B87"/>
    <mergeCell ref="B104:B105"/>
    <mergeCell ref="B111:B113"/>
    <mergeCell ref="B185:B188"/>
    <mergeCell ref="B114:B115"/>
    <mergeCell ref="B119:B121"/>
    <mergeCell ref="B167:B169"/>
    <mergeCell ref="B179:B182"/>
    <mergeCell ref="B192:B197"/>
  </mergeCells>
  <printOptions/>
  <pageMargins left="0.75" right="0.75" top="0.81" bottom="0.69" header="0.5" footer="0.5"/>
  <pageSetup horizontalDpi="600" verticalDpi="600" orientation="portrait" r:id="rId2"/>
  <headerFooter alignWithMargins="0">
    <oddHeader>&amp;CCellSim &amp;A, Page &amp;P</oddHeader>
  </headerFooter>
  <rowBreaks count="3" manualBreakCount="3">
    <brk id="57" max="1" man="1"/>
    <brk id="110" max="1" man="1"/>
    <brk id="165" max="1" man="1"/>
  </rowBreaks>
  <drawing r:id="rId1"/>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12.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13.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15.xml><?xml version="1.0" encoding="utf-8"?>
<worksheet xmlns="http://schemas.openxmlformats.org/spreadsheetml/2006/main" xmlns:r="http://schemas.openxmlformats.org/officeDocument/2006/relationships">
  <sheetPr codeName="Sheet9"/>
  <dimension ref="A1:Q131"/>
  <sheetViews>
    <sheetView showGridLines="0" workbookViewId="0" topLeftCell="A5">
      <selection activeCell="A1" sqref="A1"/>
    </sheetView>
  </sheetViews>
  <sheetFormatPr defaultColWidth="9.140625" defaultRowHeight="12.75"/>
  <cols>
    <col min="1" max="1" width="9.140625" style="1" customWidth="1"/>
    <col min="3" max="3" width="9.140625" style="1" customWidth="1"/>
    <col min="4" max="4" width="9.57421875" style="0" customWidth="1"/>
    <col min="5" max="8" width="8.140625" style="0" customWidth="1"/>
  </cols>
  <sheetData>
    <row r="1" spans="1:16" ht="12.75">
      <c r="A1" s="2">
        <f>100*(Lam3+1)*(Lam4+1)-100</f>
        <v>0.03999999999999204</v>
      </c>
      <c r="B1" s="2">
        <f>IF((Lam3=0)*(Lam4=0),0,(Lam3-Lam4)/((Lam3+1)*(Lam4+1)-1))*100+100</f>
        <v>0</v>
      </c>
      <c r="D1" s="1" t="s">
        <v>72</v>
      </c>
      <c r="E1">
        <f>Targets-(1/(Lam3+1)-1/(Lam4+1))*Lam2</f>
        <v>-0.003999198299869278</v>
      </c>
      <c r="F1">
        <f>(IF((Lam3=0)*(Lam4=0),0,targetSD/(((1/(2*Lam3+1)-2*beta(Lam3+1,Lam4+1)+1/(2*Lam4+1))-(1/(Lam3+1)-1/(Lam4+1))^2)^0.5)))</f>
        <v>25020.001994947266</v>
      </c>
      <c r="G1">
        <f>IF(a&lt;0,0,MAX(0,0.5*(-a*b+SQRT((a*b)^2+4*(1+a)))-1))</f>
        <v>0</v>
      </c>
      <c r="H1">
        <f>MAX(0,(1+a)/(1+Lam3)-1)</f>
        <v>0.00039999999999995595</v>
      </c>
      <c r="L1" s="1"/>
      <c r="M1" s="5"/>
      <c r="N1" s="5"/>
      <c r="O1" s="5"/>
      <c r="P1" s="5"/>
    </row>
    <row r="2" spans="1:16" ht="12.75">
      <c r="A2" s="6">
        <v>0.04</v>
      </c>
      <c r="B2" s="6">
        <v>0</v>
      </c>
      <c r="C2"/>
      <c r="E2" s="7" t="s">
        <v>66</v>
      </c>
      <c r="F2" s="7" t="s">
        <v>67</v>
      </c>
      <c r="G2" s="7" t="s">
        <v>68</v>
      </c>
      <c r="H2" s="7" t="s">
        <v>69</v>
      </c>
      <c r="J2">
        <v>0.01</v>
      </c>
      <c r="L2" s="1"/>
      <c r="M2" s="5"/>
      <c r="N2" s="5"/>
      <c r="O2" s="5"/>
      <c r="P2" s="5"/>
    </row>
    <row r="3" spans="1:17" ht="12.75">
      <c r="A3"/>
      <c r="C3"/>
      <c r="E3">
        <f>Targets-(1/(Lam3+1)-1/(Lam4+1))*Lam2</f>
        <v>-0.003999198299869278</v>
      </c>
      <c r="F3">
        <f>(IF((Lam3=0)*(Lam4=0),0,targetSD/(((1/(2*Lam3+1)-2*beta(Lam3+1,Lam4+1)+1/(2*Lam4+1))-(1/(Lam3+1)-1/(Lam4+1))^2)^0.5)))</f>
        <v>25020.001994947266</v>
      </c>
      <c r="G3">
        <f>IF(a&lt;0,0,MAX(0,0.5*(-a*b+SQRT((a*b)^2+4*(1+a)))-1))</f>
        <v>0</v>
      </c>
      <c r="H3">
        <f>MAX(0,(1+a)/(1+Lam3)-1)</f>
        <v>0.00039999999999995595</v>
      </c>
      <c r="J3" s="1" t="s">
        <v>73</v>
      </c>
      <c r="K3" s="1" t="s">
        <v>74</v>
      </c>
      <c r="L3" s="1" t="s">
        <v>75</v>
      </c>
      <c r="M3" t="s">
        <v>76</v>
      </c>
      <c r="N3" t="s">
        <v>77</v>
      </c>
      <c r="O3" t="s">
        <v>78</v>
      </c>
      <c r="P3" t="s">
        <v>79</v>
      </c>
      <c r="Q3" t="s">
        <v>80</v>
      </c>
    </row>
    <row r="4" spans="1:12" ht="12.75">
      <c r="A4"/>
      <c r="C4"/>
      <c r="F4">
        <f>1/F3</f>
        <v>3.996802239272194E-05</v>
      </c>
      <c r="G4">
        <f>MAX(0,Squash/100)</f>
        <v>0.0004</v>
      </c>
      <c r="H4">
        <f>MAX(-1,MIN(1,1-Skew/100))</f>
        <v>1</v>
      </c>
      <c r="J4">
        <v>0.0001</v>
      </c>
      <c r="K4">
        <f>Lam1+(J4^Lam3-(1-J4)^Lam4)*Lam2</f>
        <v>-0.002998348195590036</v>
      </c>
      <c r="L4">
        <v>0</v>
      </c>
    </row>
    <row r="5" spans="1:12" ht="12.75">
      <c r="A5"/>
      <c r="B5" s="8"/>
      <c r="C5"/>
      <c r="J5">
        <v>0.0005</v>
      </c>
      <c r="K5">
        <f aca="true" t="shared" si="0" ref="K5:K20">Lam1+(J5^Lam3-(1-J5)^Lam4)*Lam2</f>
        <v>0.0010060530161339776</v>
      </c>
      <c r="L5">
        <f>IF(Lam2=0,1,1/(Lam2*(Lam3*J5^(Lam3-1)+Lam4*(1-J5)^(Lam4-1))))</f>
        <v>0.09987011593284133</v>
      </c>
    </row>
    <row r="6" spans="1:12" ht="12.75">
      <c r="A6" s="1" t="s">
        <v>81</v>
      </c>
      <c r="B6" s="15">
        <v>10</v>
      </c>
      <c r="C6"/>
      <c r="D6" s="1" t="s">
        <v>82</v>
      </c>
      <c r="E6">
        <f>Lam1+(1/(Lam3+1)-1/(Lam4+1))*Lam2</f>
        <v>10</v>
      </c>
      <c r="J6">
        <v>0.001</v>
      </c>
      <c r="K6">
        <f t="shared" si="0"/>
        <v>0.006013807832543988</v>
      </c>
      <c r="L6">
        <f aca="true" t="shared" si="1" ref="L6:L21">IF(Lam2=0,1,1/(Lam2*(Lam3*J6^(Lam3-1)+Lam4*(1-J6)^(Lam4-1))))</f>
        <v>0.09982017587387376</v>
      </c>
    </row>
    <row r="7" spans="1:12" ht="12.75">
      <c r="A7" s="1" t="s">
        <v>83</v>
      </c>
      <c r="B7" s="1">
        <v>10</v>
      </c>
      <c r="C7" s="1">
        <f>targetMu/SQRT(alf)</f>
        <v>7.071067811865475</v>
      </c>
      <c r="D7" s="1" t="s">
        <v>84</v>
      </c>
      <c r="E7">
        <f>((1/(2*Lam3+1)-2*beta(Lam3+1,Lam4+1)+1/(2*Lam4+1))-(1/(Lam3+1)-1/(Lam4+1))^2)*Lam2^2</f>
        <v>99.99999999999997</v>
      </c>
      <c r="J7">
        <v>0.005</v>
      </c>
      <c r="K7">
        <f t="shared" si="0"/>
        <v>0.04616627397851625</v>
      </c>
      <c r="L7">
        <f t="shared" si="1"/>
        <v>0.09942065504178355</v>
      </c>
    </row>
    <row r="8" spans="1:12" ht="12.75">
      <c r="A8" s="1" t="s">
        <v>85</v>
      </c>
      <c r="B8">
        <f>2*$B$7/$B$6</f>
        <v>2</v>
      </c>
      <c r="D8" s="1" t="s">
        <v>86</v>
      </c>
      <c r="E8">
        <f>((1/(3*Lam3+1)-3*beta(2*Lam3+1,Lam4+1)+3*beta(Lam3+1,2*Lam4+1)-1/(3*Lam4+1))-3*(1/(2*Lam3+1)-2*beta(Lam3+1,Lam4+1)+1/(2*Lam4+1))*(1/(Lam3+1)-1/(Lam4+1))+2*(1/(Lam3+1)-1/(Lam4+1))^3)*Lam2^3</f>
        <v>1997.5984055536906</v>
      </c>
      <c r="J8">
        <v>0.01</v>
      </c>
      <c r="K8">
        <f t="shared" si="0"/>
        <v>0.09658436876183536</v>
      </c>
      <c r="L8">
        <f t="shared" si="1"/>
        <v>0.09892125309792502</v>
      </c>
    </row>
    <row r="9" spans="1:12" ht="12.75">
      <c r="A9" s="1" t="s">
        <v>87</v>
      </c>
      <c r="B9">
        <f>3+6*($B$7/$B$6)^2</f>
        <v>9</v>
      </c>
      <c r="C9"/>
      <c r="D9" s="1" t="s">
        <v>88</v>
      </c>
      <c r="E9">
        <f>((1/(4*Lam3+1)-4*beta(3*Lam3+1,Lam4+1)+6*beta(2*Lam3+1,2*Lam4+1)-4*beta(Lam3+1,3*Lam4+1)+1/(4*Lam4+1))-4*(1/(3*Lam3+1)-3*beta(2*Lam3+1,Lam4+1)+3*beta(Lam3+1,2*Lam4+1)-1/(3*Lam4+1))*(1/(Lam3+1)-1/(Lam4+1))+6*(1/(2*Lam3+1)-2*beta(Lam3+1,Lam4+1)+1/(2*Lam4+1))*(1/(Lam3+1)-1/(Lam4+1))^2-3*(1/(Lam3+1)-1/(Lam4+1))^4)*Lam2^4</f>
        <v>89767.42875634758</v>
      </c>
      <c r="J9">
        <f aca="true" t="shared" si="2" ref="J9:J40">J8+$J$2</f>
        <v>0.02</v>
      </c>
      <c r="K9">
        <f t="shared" si="0"/>
        <v>0.19818869570605407</v>
      </c>
      <c r="L9">
        <f t="shared" si="1"/>
        <v>0.09792244617839017</v>
      </c>
    </row>
    <row r="10" spans="3:12" ht="12.75">
      <c r="C10"/>
      <c r="D10" s="1" t="s">
        <v>89</v>
      </c>
      <c r="E10">
        <f>IF(Var&gt;0,mom3/Var^1.5,0)</f>
        <v>1.997598405553691</v>
      </c>
      <c r="J10">
        <f t="shared" si="2"/>
        <v>0.03</v>
      </c>
      <c r="K10">
        <f t="shared" si="0"/>
        <v>0.30083471750841045</v>
      </c>
      <c r="L10">
        <f t="shared" si="1"/>
        <v>0.0969236351820133</v>
      </c>
    </row>
    <row r="11" spans="1:12" ht="12.75">
      <c r="A11" s="1" t="s">
        <v>90</v>
      </c>
      <c r="B11">
        <v>2</v>
      </c>
      <c r="C11" s="9">
        <f>IF(targetSD&gt;0,(targetMu/targetSD)^2,0)</f>
        <v>1</v>
      </c>
      <c r="D11" s="1" t="s">
        <v>91</v>
      </c>
      <c r="E11">
        <f>IF(Var&gt;0,mom4/Var^2,0)</f>
        <v>8.976742875634763</v>
      </c>
      <c r="F11">
        <f>SUMXMY2(E10:E11,B8:B9)*1000</f>
        <v>0.5466614896246565</v>
      </c>
      <c r="J11">
        <f t="shared" si="2"/>
        <v>0.04</v>
      </c>
      <c r="K11">
        <f t="shared" si="0"/>
        <v>0.4045440199140784</v>
      </c>
      <c r="L11">
        <f t="shared" si="1"/>
        <v>0.09592482006674674</v>
      </c>
    </row>
    <row r="12" spans="1:12" ht="12.75">
      <c r="A12" s="1" t="s">
        <v>92</v>
      </c>
      <c r="B12">
        <v>1</v>
      </c>
      <c r="C12" s="9">
        <f>IF(targetSD&gt;0,targetMu/targetSD^2,0)</f>
        <v>0.1</v>
      </c>
      <c r="D12" s="1" t="s">
        <v>93</v>
      </c>
      <c r="E12">
        <f>Lam1+(0.5^Lam3-(1-0.5)^Lam4)*Lam2</f>
        <v>6.932056751901483</v>
      </c>
      <c r="J12">
        <f t="shared" si="2"/>
        <v>0.05</v>
      </c>
      <c r="K12">
        <f t="shared" si="0"/>
        <v>0.5093388666822306</v>
      </c>
      <c r="L12">
        <f t="shared" si="1"/>
        <v>0.09492600078966658</v>
      </c>
    </row>
    <row r="13" spans="3:12" ht="12.75">
      <c r="C13"/>
      <c r="D13" s="1" t="s">
        <v>94</v>
      </c>
      <c r="E13">
        <f>Lam1-IF(Lam3&gt;0,Lam2,0)</f>
        <v>-0.003999198299869278</v>
      </c>
      <c r="J13">
        <f t="shared" si="2"/>
        <v>0.060000000000000005</v>
      </c>
      <c r="K13">
        <f t="shared" si="0"/>
        <v>0.6152422282915994</v>
      </c>
      <c r="L13">
        <f t="shared" si="1"/>
        <v>0.09392717730694501</v>
      </c>
    </row>
    <row r="14" spans="1:12" ht="12.75">
      <c r="A14"/>
      <c r="C14"/>
      <c r="D14" s="1" t="s">
        <v>95</v>
      </c>
      <c r="E14" s="1">
        <f>Lam1+IF(Lam4&gt;0,Lam2,0)</f>
        <v>25019.997995748967</v>
      </c>
      <c r="J14">
        <f t="shared" si="2"/>
        <v>0.07</v>
      </c>
      <c r="K14">
        <f t="shared" si="0"/>
        <v>0.7222778121654807</v>
      </c>
      <c r="L14">
        <f t="shared" si="1"/>
        <v>0.09292834957382154</v>
      </c>
    </row>
    <row r="15" spans="1:12" ht="12.75">
      <c r="A15">
        <f>IF(Lam4&lt;=0,0,targetSD*(1+Lam4)/Lam4)</f>
        <v>25010.000000002754</v>
      </c>
      <c r="C15"/>
      <c r="D15" s="1" t="s">
        <v>96</v>
      </c>
      <c r="E15">
        <f>Lam1+(0.001^Lam3-(1-0.001)^Lam4)*Lam2</f>
        <v>0.006013807832543988</v>
      </c>
      <c r="F15">
        <f>0.0001</f>
        <v>0.0001</v>
      </c>
      <c r="J15">
        <f t="shared" si="2"/>
        <v>0.08</v>
      </c>
      <c r="K15">
        <f t="shared" si="0"/>
        <v>0.8304700945439628</v>
      </c>
      <c r="L15">
        <f t="shared" si="1"/>
        <v>0.09192951754457276</v>
      </c>
    </row>
    <row r="16" spans="1:12" ht="12.75">
      <c r="A16"/>
      <c r="C16"/>
      <c r="J16">
        <f t="shared" si="2"/>
        <v>0.09</v>
      </c>
      <c r="K16">
        <f t="shared" si="0"/>
        <v>0.939844354089486</v>
      </c>
      <c r="L16">
        <f t="shared" si="1"/>
        <v>0.09093068117248106</v>
      </c>
    </row>
    <row r="17" spans="2:12" ht="12.75">
      <c r="B17" s="1" t="s">
        <v>97</v>
      </c>
      <c r="C17">
        <f>Targets-(1/(Lam3+1)-1/(Lam4+1))*Lam2</f>
        <v>-0.003999198299869278</v>
      </c>
      <c r="D17">
        <f>(IF((Lam3=0)*(Lam4=0),0,targetSD/(((1/(2*Lam3+1)-2*beta(Lam3+1,Lam4+1)+1/(2*Lam4+1))-(1/(Lam3+1)-1/(Lam4+1))^2)^0.5)))</f>
        <v>25020.001994947266</v>
      </c>
      <c r="E17">
        <v>0.135</v>
      </c>
      <c r="F17">
        <v>0.135</v>
      </c>
      <c r="G17" s="6">
        <v>28.8224899117978</v>
      </c>
      <c r="H17" s="6">
        <v>100</v>
      </c>
      <c r="J17">
        <f t="shared" si="2"/>
        <v>0.09999999999999999</v>
      </c>
      <c r="K17">
        <f t="shared" si="0"/>
        <v>1.050426707350738</v>
      </c>
      <c r="L17">
        <f t="shared" si="1"/>
        <v>0.08993184040980175</v>
      </c>
    </row>
    <row r="18" spans="2:12" ht="12.75">
      <c r="B18" s="1" t="s">
        <v>98</v>
      </c>
      <c r="C18">
        <f>Targets-(1/(Lam3+1)-1/(Lam4+1))*Lam2</f>
        <v>-0.003999198299869278</v>
      </c>
      <c r="D18">
        <f>(IF((Lam3=0)*(Lam4=0),0,targetSD/(((1/(2*Lam3+1)-2*beta(Lam3+1,Lam4+1)+1/(2*Lam4+1))-(1/(Lam3+1)-1/(Lam4+1))^2)^0.5)))</f>
        <v>25020.001994947266</v>
      </c>
      <c r="E18">
        <v>1</v>
      </c>
      <c r="F18">
        <v>0</v>
      </c>
      <c r="G18" s="6">
        <v>300</v>
      </c>
      <c r="H18" s="6">
        <v>100</v>
      </c>
      <c r="J18">
        <f t="shared" si="2"/>
        <v>0.10999999999999999</v>
      </c>
      <c r="K18">
        <f t="shared" si="0"/>
        <v>1.1622441462126598</v>
      </c>
      <c r="L18">
        <f t="shared" si="1"/>
        <v>0.08893299520772895</v>
      </c>
    </row>
    <row r="19" spans="2:12" ht="12.75">
      <c r="B19" s="1" t="s">
        <v>99</v>
      </c>
      <c r="C19">
        <f>Targets-(1/(Lam3+1)-1/(Lam4+1))*Lam2</f>
        <v>-0.003999198299869278</v>
      </c>
      <c r="D19">
        <f>(IF((Lam3=0)*(Lam4=0),0,targetSD/(((1/(2*Lam3+1)-2*beta(Lam3+1,Lam4+1)+1/(2*Lam4+1))-(1/(Lam3+1)-1/(Lam4+1))^2)^0.5)))</f>
        <v>25020.001994947266</v>
      </c>
      <c r="E19">
        <v>0</v>
      </c>
      <c r="F19">
        <v>9.999999999998899E-05</v>
      </c>
      <c r="G19" s="6">
        <v>0.04</v>
      </c>
      <c r="H19" s="6">
        <v>0</v>
      </c>
      <c r="J19">
        <f t="shared" si="2"/>
        <v>0.11999999999999998</v>
      </c>
      <c r="K19">
        <f t="shared" si="0"/>
        <v>1.2753245774464523</v>
      </c>
      <c r="L19">
        <f t="shared" si="1"/>
        <v>0.08793414551635964</v>
      </c>
    </row>
    <row r="20" spans="2:12" ht="12.75">
      <c r="B20" s="1" t="s">
        <v>100</v>
      </c>
      <c r="C20">
        <f>Targets-(1/(Lam3+1)-1/(Lam4+1))*Lam2</f>
        <v>-0.003999198299869278</v>
      </c>
      <c r="D20">
        <f>(IF((Lam3=0)*(Lam4=0),0,targetSD/(((1/(2*Lam3+1)-2*beta(Lam3+1,Lam4+1)+1/(2*Lam4+1))-(1/(Lam3+1)-1/(Lam4+1))^2)^0.5)))</f>
        <v>25020.001994947266</v>
      </c>
      <c r="E20">
        <v>0.05760337800702422</v>
      </c>
      <c r="F20">
        <v>0.13817837206525999</v>
      </c>
      <c r="G20" s="6">
        <v>7.046386703361286</v>
      </c>
      <c r="H20" s="6">
        <v>12.379778004055513</v>
      </c>
      <c r="J20">
        <f t="shared" si="2"/>
        <v>0.12999999999999998</v>
      </c>
      <c r="K20">
        <f t="shared" si="0"/>
        <v>1.3896968645429162</v>
      </c>
      <c r="L20">
        <f t="shared" si="1"/>
        <v>0.08693529128465641</v>
      </c>
    </row>
    <row r="21" spans="3:12" ht="12.75">
      <c r="C21"/>
      <c r="G21" s="6">
        <v>10.380963706615741</v>
      </c>
      <c r="H21" s="6">
        <v>22.607801672206985</v>
      </c>
      <c r="J21">
        <f t="shared" si="2"/>
        <v>0.13999999999999999</v>
      </c>
      <c r="K21">
        <f aca="true" t="shared" si="3" ref="K21:K36">Lam1+(J21^Lam3-(1-J21)^Lam4)*Lam2</f>
        <v>1.5053908719457925</v>
      </c>
      <c r="L21">
        <f t="shared" si="1"/>
        <v>0.08593643246040822</v>
      </c>
    </row>
    <row r="22" spans="1:12" ht="12.75">
      <c r="A22" s="1" t="s">
        <v>101</v>
      </c>
      <c r="B22" s="1" t="s">
        <v>102</v>
      </c>
      <c r="C22" t="s">
        <v>103</v>
      </c>
      <c r="D22" t="s">
        <v>104</v>
      </c>
      <c r="G22" s="6">
        <v>11.976057620598386</v>
      </c>
      <c r="H22" s="6">
        <v>32.22979891505349</v>
      </c>
      <c r="J22">
        <f t="shared" si="2"/>
        <v>0.15</v>
      </c>
      <c r="K22">
        <f t="shared" si="3"/>
        <v>1.6224375118767702</v>
      </c>
      <c r="L22">
        <f aca="true" t="shared" si="4" ref="L22:L37">IF(Lam2=0,1,1/(Lam2*(Lam3*J22^(Lam3-1)+Lam4*(1-J22)^(Lam4-1))))</f>
        <v>0.08493756899018952</v>
      </c>
    </row>
    <row r="23" spans="1:12" ht="12.75">
      <c r="A23" s="1" t="s">
        <v>74</v>
      </c>
      <c r="B23" s="1" t="s">
        <v>74</v>
      </c>
      <c r="C23" s="1">
        <v>1</v>
      </c>
      <c r="D23" s="1" t="s">
        <v>74</v>
      </c>
      <c r="G23" s="6">
        <v>12.585268210023854</v>
      </c>
      <c r="H23" s="6">
        <v>41.56759927290001</v>
      </c>
      <c r="J23">
        <f t="shared" si="2"/>
        <v>0.16</v>
      </c>
      <c r="K23">
        <f t="shared" si="3"/>
        <v>1.7408687939382728</v>
      </c>
      <c r="L23">
        <f t="shared" si="4"/>
        <v>0.08393870081931733</v>
      </c>
    </row>
    <row r="24" spans="1:12" ht="12.75">
      <c r="A24" s="1" t="s">
        <v>74</v>
      </c>
      <c r="B24" s="1" t="s">
        <v>74</v>
      </c>
      <c r="C24" s="1">
        <f>$B$6</f>
        <v>10</v>
      </c>
      <c r="D24" s="1" t="s">
        <v>74</v>
      </c>
      <c r="G24" s="6">
        <v>13.606064573870562</v>
      </c>
      <c r="H24" s="6">
        <v>46.387609084507865</v>
      </c>
      <c r="J24">
        <f t="shared" si="2"/>
        <v>0.17</v>
      </c>
      <c r="K24">
        <f t="shared" si="3"/>
        <v>1.860717877674576</v>
      </c>
      <c r="L24">
        <f t="shared" si="4"/>
        <v>0.0829398278918063</v>
      </c>
    </row>
    <row r="25" spans="1:12" ht="12.75">
      <c r="A25">
        <f>IF(targetMu&gt;0,2*targetSD/targetMu,999)</f>
        <v>2</v>
      </c>
      <c r="B25" s="1">
        <v>0</v>
      </c>
      <c r="C25">
        <f>2*$B$7/$B$6</f>
        <v>2</v>
      </c>
      <c r="D25">
        <v>0</v>
      </c>
      <c r="G25" s="6">
        <v>14.803560930151848</v>
      </c>
      <c r="H25" s="6">
        <v>48.77252192636001</v>
      </c>
      <c r="J25">
        <f t="shared" si="2"/>
        <v>0.18000000000000002</v>
      </c>
      <c r="K25">
        <f t="shared" si="3"/>
        <v>1.9820191283245974</v>
      </c>
      <c r="L25">
        <f t="shared" si="4"/>
        <v>0.08194095015032177</v>
      </c>
    </row>
    <row r="26" spans="1:12" ht="12.75">
      <c r="A26">
        <f>IF(targetMu&gt;0,3+6*(targetSD/targetMu)^2,999)</f>
        <v>9</v>
      </c>
      <c r="B26">
        <v>3</v>
      </c>
      <c r="C26">
        <f>3+6*($B$7/$B$6)^2</f>
        <v>9</v>
      </c>
      <c r="D26">
        <v>1.8</v>
      </c>
      <c r="G26" s="6">
        <v>15.806713155505156</v>
      </c>
      <c r="H26" s="6">
        <v>50.775057915702064</v>
      </c>
      <c r="J26">
        <f t="shared" si="2"/>
        <v>0.19000000000000003</v>
      </c>
      <c r="K26">
        <f t="shared" si="3"/>
        <v>2.104808175996903</v>
      </c>
      <c r="L26">
        <f t="shared" si="4"/>
        <v>0.08094206753613019</v>
      </c>
    </row>
    <row r="27" spans="7:12" ht="12.75">
      <c r="G27" s="6">
        <v>16.66186097332904</v>
      </c>
      <c r="H27" s="6">
        <v>52.498942376109845</v>
      </c>
      <c r="J27">
        <f t="shared" si="2"/>
        <v>0.20000000000000004</v>
      </c>
      <c r="K27">
        <f t="shared" si="3"/>
        <v>2.2291219785169427</v>
      </c>
      <c r="L27">
        <f t="shared" si="4"/>
        <v>0.07994317998904744</v>
      </c>
    </row>
    <row r="28" spans="3:12" ht="12.75">
      <c r="C28"/>
      <c r="G28" s="6">
        <v>17.401267096818938</v>
      </c>
      <c r="H28" s="6">
        <v>54.01062180862036</v>
      </c>
      <c r="J28">
        <f t="shared" si="2"/>
        <v>0.21000000000000005</v>
      </c>
      <c r="K28">
        <f t="shared" si="3"/>
        <v>2.3549988882270583</v>
      </c>
      <c r="L28">
        <f t="shared" si="4"/>
        <v>0.0789442874473844</v>
      </c>
    </row>
    <row r="29" spans="7:12" ht="12.75">
      <c r="G29" s="6">
        <v>18.048145568055293</v>
      </c>
      <c r="H29" s="6">
        <v>55.3552905730902</v>
      </c>
      <c r="J29">
        <f t="shared" si="2"/>
        <v>0.22000000000000006</v>
      </c>
      <c r="K29">
        <f t="shared" si="3"/>
        <v>2.4824787230420524</v>
      </c>
      <c r="L29">
        <f t="shared" si="4"/>
        <v>0.07794538984788967</v>
      </c>
    </row>
    <row r="30" spans="7:12" ht="12.75">
      <c r="G30" s="6">
        <v>18.619707819143898</v>
      </c>
      <c r="H30" s="6">
        <v>56.565009668744175</v>
      </c>
      <c r="J30">
        <f t="shared" si="2"/>
        <v>0.23000000000000007</v>
      </c>
      <c r="K30">
        <f t="shared" si="3"/>
        <v>2.6116028420964232</v>
      </c>
      <c r="L30">
        <f t="shared" si="4"/>
        <v>0.07694648712568965</v>
      </c>
    </row>
    <row r="31" spans="7:12" ht="12.75">
      <c r="G31" s="6">
        <v>19.129044093784366</v>
      </c>
      <c r="H31" s="6">
        <v>57.66332319470835</v>
      </c>
      <c r="J31">
        <f t="shared" si="2"/>
        <v>0.24000000000000007</v>
      </c>
      <c r="K31">
        <f t="shared" si="3"/>
        <v>2.7424142263138207</v>
      </c>
      <c r="L31">
        <f t="shared" si="4"/>
        <v>0.0759475792142252</v>
      </c>
    </row>
    <row r="32" spans="7:12" ht="12.75">
      <c r="G32" s="6">
        <v>19.58626214631577</v>
      </c>
      <c r="H32" s="6">
        <v>58.668153092889426</v>
      </c>
      <c r="J32">
        <f t="shared" si="2"/>
        <v>0.25000000000000006</v>
      </c>
      <c r="K32">
        <f t="shared" si="3"/>
        <v>2.874957564334838</v>
      </c>
      <c r="L32">
        <f t="shared" si="4"/>
        <v>0.0749486660451851</v>
      </c>
    </row>
    <row r="33" spans="7:12" ht="12.75">
      <c r="G33" s="6">
        <v>19.999334290296236</v>
      </c>
      <c r="H33" s="6">
        <v>59.59335405796579</v>
      </c>
      <c r="J33">
        <f t="shared" si="2"/>
        <v>0.26000000000000006</v>
      </c>
      <c r="K33">
        <f t="shared" si="3"/>
        <v>3.009279344211474</v>
      </c>
      <c r="L33">
        <f t="shared" si="4"/>
        <v>0.073949747548436</v>
      </c>
    </row>
    <row r="34" spans="10:12" ht="12.75">
      <c r="J34">
        <f t="shared" si="2"/>
        <v>0.2700000000000001</v>
      </c>
      <c r="K34">
        <f t="shared" si="3"/>
        <v>3.145427951315478</v>
      </c>
      <c r="L34">
        <f t="shared" si="4"/>
        <v>0.0729508236519485</v>
      </c>
    </row>
    <row r="35" spans="10:12" ht="12.75">
      <c r="J35">
        <f t="shared" si="2"/>
        <v>0.2800000000000001</v>
      </c>
      <c r="K35">
        <f t="shared" si="3"/>
        <v>3.283453773030037</v>
      </c>
      <c r="L35">
        <f t="shared" si="4"/>
        <v>0.07195189428171912</v>
      </c>
    </row>
    <row r="36" spans="10:12" ht="12.75">
      <c r="J36">
        <f t="shared" si="2"/>
        <v>0.2900000000000001</v>
      </c>
      <c r="K36">
        <f t="shared" si="3"/>
        <v>3.423409310738681</v>
      </c>
      <c r="L36">
        <f t="shared" si="4"/>
        <v>0.07095295936168829</v>
      </c>
    </row>
    <row r="37" spans="10:12" ht="12.75">
      <c r="J37">
        <f t="shared" si="2"/>
        <v>0.3000000000000001</v>
      </c>
      <c r="K37">
        <f aca="true" t="shared" si="5" ref="K37:K52">Lam1+(J37^Lam3-(1-J37)^Lam4)*Lam2</f>
        <v>3.56534929976697</v>
      </c>
      <c r="L37">
        <f t="shared" si="4"/>
        <v>0.0699540188136531</v>
      </c>
    </row>
    <row r="38" spans="10:12" ht="12.75">
      <c r="J38">
        <f t="shared" si="2"/>
        <v>0.3100000000000001</v>
      </c>
      <c r="K38">
        <f t="shared" si="5"/>
        <v>3.709330837960292</v>
      </c>
      <c r="L38">
        <f aca="true" t="shared" si="6" ref="L38:L53">IF(Lam2=0,1,1/(Lam2*(Lam3*J38^(Lam3-1)+Lam4*(1-J38)^(Lam4-1))))</f>
        <v>0.0689550725571757</v>
      </c>
    </row>
    <row r="39" spans="10:12" ht="12.75">
      <c r="J39">
        <f t="shared" si="2"/>
        <v>0.3200000000000001</v>
      </c>
      <c r="K39">
        <f t="shared" si="5"/>
        <v>3.8554135236255522</v>
      </c>
      <c r="L39">
        <f t="shared" si="6"/>
        <v>0.06795612050948589</v>
      </c>
    </row>
    <row r="40" spans="10:12" ht="12.75">
      <c r="J40">
        <f t="shared" si="2"/>
        <v>0.3300000000000001</v>
      </c>
      <c r="K40">
        <f t="shared" si="5"/>
        <v>4.003659603717309</v>
      </c>
      <c r="L40">
        <f t="shared" si="6"/>
        <v>0.06695716258537847</v>
      </c>
    </row>
    <row r="41" spans="10:12" ht="12.75">
      <c r="J41">
        <f aca="true" t="shared" si="7" ref="J41:J72">J40+$J$2</f>
        <v>0.34000000000000014</v>
      </c>
      <c r="K41">
        <f t="shared" si="5"/>
        <v>4.1541341331461314</v>
      </c>
      <c r="L41">
        <f t="shared" si="6"/>
        <v>0.06595819869710383</v>
      </c>
    </row>
    <row r="42" spans="10:12" ht="12.75">
      <c r="J42">
        <f t="shared" si="7"/>
        <v>0.35000000000000014</v>
      </c>
      <c r="K42">
        <f t="shared" si="5"/>
        <v>4.306905146253629</v>
      </c>
      <c r="L42">
        <f t="shared" si="6"/>
        <v>0.06495922875425253</v>
      </c>
    </row>
    <row r="43" spans="10:12" ht="12.75">
      <c r="J43">
        <f t="shared" si="7"/>
        <v>0.36000000000000015</v>
      </c>
      <c r="K43">
        <f t="shared" si="5"/>
        <v>4.46204384159026</v>
      </c>
      <c r="L43">
        <f t="shared" si="6"/>
        <v>0.06396025266363241</v>
      </c>
    </row>
    <row r="44" spans="10:12" ht="12.75">
      <c r="J44">
        <f t="shared" si="7"/>
        <v>0.37000000000000016</v>
      </c>
      <c r="K44">
        <f t="shared" si="5"/>
        <v>4.619624781229248</v>
      </c>
      <c r="L44">
        <f t="shared" si="6"/>
        <v>0.06296127032913808</v>
      </c>
    </row>
    <row r="45" spans="10:12" ht="12.75">
      <c r="J45">
        <f t="shared" si="7"/>
        <v>0.38000000000000017</v>
      </c>
      <c r="K45">
        <f t="shared" si="5"/>
        <v>4.779726106033291</v>
      </c>
      <c r="L45">
        <f t="shared" si="6"/>
        <v>0.0619622816516122</v>
      </c>
    </row>
    <row r="46" spans="10:12" ht="12.75">
      <c r="J46">
        <f t="shared" si="7"/>
        <v>0.3900000000000002</v>
      </c>
      <c r="K46">
        <f t="shared" si="5"/>
        <v>4.9424297684157015</v>
      </c>
      <c r="L46">
        <f t="shared" si="6"/>
        <v>0.060963286528697744</v>
      </c>
    </row>
    <row r="47" spans="10:12" ht="12.75">
      <c r="J47">
        <f t="shared" si="7"/>
        <v>0.4000000000000002</v>
      </c>
      <c r="K47">
        <f t="shared" si="5"/>
        <v>5.107821784362679</v>
      </c>
      <c r="L47">
        <f t="shared" si="6"/>
        <v>0.05996428485468063</v>
      </c>
    </row>
    <row r="48" spans="10:12" ht="12.75">
      <c r="J48">
        <f t="shared" si="7"/>
        <v>0.4100000000000002</v>
      </c>
      <c r="K48">
        <f t="shared" si="5"/>
        <v>5.275992506600014</v>
      </c>
      <c r="L48">
        <f t="shared" si="6"/>
        <v>0.0589652765203217</v>
      </c>
    </row>
    <row r="49" spans="10:12" ht="12.75">
      <c r="J49">
        <f t="shared" si="7"/>
        <v>0.4200000000000002</v>
      </c>
      <c r="K49">
        <f t="shared" si="5"/>
        <v>5.447036921132029</v>
      </c>
      <c r="L49">
        <f t="shared" si="6"/>
        <v>0.05796626141267761</v>
      </c>
    </row>
    <row r="50" spans="10:12" ht="12.75">
      <c r="J50">
        <f t="shared" si="7"/>
        <v>0.4300000000000002</v>
      </c>
      <c r="K50">
        <f t="shared" si="5"/>
        <v>5.621054969566628</v>
      </c>
      <c r="L50">
        <f t="shared" si="6"/>
        <v>0.0569672394149089</v>
      </c>
    </row>
    <row r="51" spans="10:12" ht="12.75">
      <c r="J51">
        <f t="shared" si="7"/>
        <v>0.4400000000000002</v>
      </c>
      <c r="K51">
        <f t="shared" si="5"/>
        <v>5.798151899962577</v>
      </c>
      <c r="L51">
        <f t="shared" si="6"/>
        <v>0.05596821040607517</v>
      </c>
    </row>
    <row r="52" spans="10:12" ht="12.75">
      <c r="J52">
        <f t="shared" si="7"/>
        <v>0.45000000000000023</v>
      </c>
      <c r="K52">
        <f t="shared" si="5"/>
        <v>5.978438649274013</v>
      </c>
      <c r="L52">
        <f t="shared" si="6"/>
        <v>0.05496917426091509</v>
      </c>
    </row>
    <row r="53" spans="10:12" ht="12.75">
      <c r="J53">
        <f t="shared" si="7"/>
        <v>0.46000000000000024</v>
      </c>
      <c r="K53">
        <f aca="true" t="shared" si="8" ref="K53:K68">Lam1+(J53^Lam3-(1-J53)^Lam4)*Lam2</f>
        <v>6.162032260917173</v>
      </c>
      <c r="L53">
        <f t="shared" si="6"/>
        <v>0.0539701308496107</v>
      </c>
    </row>
    <row r="54" spans="10:12" ht="12.75">
      <c r="J54">
        <f t="shared" si="7"/>
        <v>0.47000000000000025</v>
      </c>
      <c r="K54">
        <f t="shared" si="8"/>
        <v>6.349056341328809</v>
      </c>
      <c r="L54">
        <f aca="true" t="shared" si="9" ref="L54:L69">IF(Lam2=0,1,1/(Lam2*(Lam3*J54^(Lam3-1)+Lam4*(1-J54)^(Lam4-1))))</f>
        <v>0.052971080037534236</v>
      </c>
    </row>
    <row r="55" spans="10:12" ht="12.75">
      <c r="J55">
        <f t="shared" si="7"/>
        <v>0.48000000000000026</v>
      </c>
      <c r="K55">
        <f t="shared" si="8"/>
        <v>6.539641560038483</v>
      </c>
      <c r="L55">
        <f t="shared" si="9"/>
        <v>0.05197202168497566</v>
      </c>
    </row>
    <row r="56" spans="10:12" ht="12.75">
      <c r="J56">
        <f t="shared" si="7"/>
        <v>0.49000000000000027</v>
      </c>
      <c r="K56">
        <f t="shared" si="8"/>
        <v>6.73392619827144</v>
      </c>
      <c r="L56">
        <f t="shared" si="9"/>
        <v>0.050972955646849435</v>
      </c>
    </row>
    <row r="57" spans="10:12" ht="12.75">
      <c r="J57">
        <f t="shared" si="7"/>
        <v>0.5000000000000002</v>
      </c>
      <c r="K57">
        <f t="shared" si="8"/>
        <v>6.932056751901483</v>
      </c>
      <c r="L57">
        <f t="shared" si="9"/>
        <v>0.04997388177237811</v>
      </c>
    </row>
    <row r="58" spans="10:12" ht="12.75">
      <c r="J58">
        <f t="shared" si="7"/>
        <v>0.5100000000000002</v>
      </c>
      <c r="K58">
        <f t="shared" si="8"/>
        <v>7.134188595289966</v>
      </c>
      <c r="L58">
        <f t="shared" si="9"/>
        <v>0.048974799904750795</v>
      </c>
    </row>
    <row r="59" spans="10:12" ht="12.75">
      <c r="J59">
        <f t="shared" si="7"/>
        <v>0.5200000000000002</v>
      </c>
      <c r="K59">
        <f t="shared" si="8"/>
        <v>7.340486713585918</v>
      </c>
      <c r="L59">
        <f t="shared" si="9"/>
        <v>0.04797570988075349</v>
      </c>
    </row>
    <row r="60" spans="10:12" ht="12.75">
      <c r="J60">
        <f t="shared" si="7"/>
        <v>0.5300000000000002</v>
      </c>
      <c r="K60">
        <f t="shared" si="8"/>
        <v>7.5511265121122815</v>
      </c>
      <c r="L60">
        <f t="shared" si="9"/>
        <v>0.0469766115303688</v>
      </c>
    </row>
    <row r="61" spans="10:12" ht="12.75">
      <c r="J61">
        <f t="shared" si="7"/>
        <v>0.5400000000000003</v>
      </c>
      <c r="K61">
        <f t="shared" si="8"/>
        <v>7.766294712802173</v>
      </c>
      <c r="L61">
        <f t="shared" si="9"/>
        <v>0.04597750467634145</v>
      </c>
    </row>
    <row r="62" spans="10:12" ht="12.75">
      <c r="J62">
        <f t="shared" si="7"/>
        <v>0.5500000000000003</v>
      </c>
      <c r="K62">
        <f t="shared" si="8"/>
        <v>7.986190349140708</v>
      </c>
      <c r="L62">
        <f t="shared" si="9"/>
        <v>0.04497838913370606</v>
      </c>
    </row>
    <row r="63" spans="10:12" ht="12.75">
      <c r="J63">
        <f t="shared" si="7"/>
        <v>0.5600000000000003</v>
      </c>
      <c r="K63">
        <f t="shared" si="8"/>
        <v>8.211025872948515</v>
      </c>
      <c r="L63">
        <f t="shared" si="9"/>
        <v>0.043979264709272915</v>
      </c>
    </row>
    <row r="64" spans="10:12" ht="12.75">
      <c r="J64">
        <f t="shared" si="7"/>
        <v>0.5700000000000003</v>
      </c>
      <c r="K64">
        <f t="shared" si="8"/>
        <v>8.441028388368048</v>
      </c>
      <c r="L64">
        <f t="shared" si="9"/>
        <v>0.042980131201066904</v>
      </c>
    </row>
    <row r="65" spans="10:12" ht="12.75">
      <c r="J65">
        <f t="shared" si="7"/>
        <v>0.5800000000000003</v>
      </c>
      <c r="K65">
        <f t="shared" si="8"/>
        <v>8.676441031069366</v>
      </c>
      <c r="L65">
        <f t="shared" si="9"/>
        <v>0.04198098839771435</v>
      </c>
    </row>
    <row r="66" spans="10:12" ht="12.75">
      <c r="J66">
        <f t="shared" si="7"/>
        <v>0.5900000000000003</v>
      </c>
      <c r="K66">
        <f t="shared" si="8"/>
        <v>8.917524513653163</v>
      </c>
      <c r="L66">
        <f t="shared" si="9"/>
        <v>0.04098183607777128</v>
      </c>
    </row>
    <row r="67" spans="10:12" ht="12.75">
      <c r="J67">
        <f t="shared" si="7"/>
        <v>0.6000000000000003</v>
      </c>
      <c r="K67">
        <f t="shared" si="8"/>
        <v>9.164558861884379</v>
      </c>
      <c r="L67">
        <f t="shared" si="9"/>
        <v>0.03998267400898625</v>
      </c>
    </row>
    <row r="68" spans="10:12" ht="12.75">
      <c r="J68">
        <f t="shared" si="7"/>
        <v>0.6100000000000003</v>
      </c>
      <c r="K68">
        <f t="shared" si="8"/>
        <v>9.417845370742521</v>
      </c>
      <c r="L68">
        <f t="shared" si="9"/>
        <v>0.03898350194748929</v>
      </c>
    </row>
    <row r="69" spans="10:12" ht="12.75">
      <c r="J69">
        <f t="shared" si="7"/>
        <v>0.6200000000000003</v>
      </c>
      <c r="K69">
        <f aca="true" t="shared" si="10" ref="K69:K84">Lam1+(J69^Lam3-(1-J69)^Lam4)*Lam2</f>
        <v>9.677708814577581</v>
      </c>
      <c r="L69">
        <f t="shared" si="9"/>
        <v>0.037984319636897745</v>
      </c>
    </row>
    <row r="70" spans="10:12" ht="12.75">
      <c r="J70">
        <f t="shared" si="7"/>
        <v>0.6300000000000003</v>
      </c>
      <c r="K70">
        <f t="shared" si="10"/>
        <v>9.944499952010437</v>
      </c>
      <c r="L70">
        <f aca="true" t="shared" si="11" ref="L70:L85">IF(Lam2=0,1,1/(Lam2*(Lam3*J70^(Lam3-1)+Lam4*(1-J70)^(Lam4-1))))</f>
        <v>0.036985126807327746</v>
      </c>
    </row>
    <row r="71" spans="10:12" ht="12.75">
      <c r="J71">
        <f t="shared" si="7"/>
        <v>0.6400000000000003</v>
      </c>
      <c r="K71">
        <f t="shared" si="10"/>
        <v>10.218598374074984</v>
      </c>
      <c r="L71">
        <f t="shared" si="11"/>
        <v>0.03598592317429898</v>
      </c>
    </row>
    <row r="72" spans="10:12" ht="12.75">
      <c r="J72">
        <f t="shared" si="7"/>
        <v>0.6500000000000004</v>
      </c>
      <c r="K72">
        <f t="shared" si="10"/>
        <v>10.500415753610332</v>
      </c>
      <c r="L72">
        <f t="shared" si="11"/>
        <v>0.03498670843751744</v>
      </c>
    </row>
    <row r="73" spans="10:12" ht="12.75">
      <c r="J73">
        <f aca="true" t="shared" si="12" ref="J73:J106">J72+$J$2</f>
        <v>0.6600000000000004</v>
      </c>
      <c r="K73">
        <f t="shared" si="10"/>
        <v>10.790399565736404</v>
      </c>
      <c r="L73">
        <f t="shared" si="11"/>
        <v>0.03398748227951913</v>
      </c>
    </row>
    <row r="74" spans="10:12" ht="12.75">
      <c r="J74">
        <f t="shared" si="12"/>
        <v>0.6700000000000004</v>
      </c>
      <c r="K74">
        <f t="shared" si="10"/>
        <v>11.089037363796306</v>
      </c>
      <c r="L74">
        <f t="shared" si="11"/>
        <v>0.032988244364154</v>
      </c>
    </row>
    <row r="75" spans="10:12" ht="12.75">
      <c r="J75">
        <f t="shared" si="12"/>
        <v>0.6800000000000004</v>
      </c>
      <c r="K75">
        <f t="shared" si="10"/>
        <v>11.396861713379344</v>
      </c>
      <c r="L75">
        <f t="shared" si="11"/>
        <v>0.031988994334885966</v>
      </c>
    </row>
    <row r="76" spans="10:12" ht="12.75">
      <c r="J76">
        <f t="shared" si="12"/>
        <v>0.6900000000000004</v>
      </c>
      <c r="K76">
        <f t="shared" si="10"/>
        <v>11.71445590980251</v>
      </c>
      <c r="L76">
        <f t="shared" si="11"/>
        <v>0.030989731812880297</v>
      </c>
    </row>
    <row r="77" spans="10:12" ht="12.75">
      <c r="J77">
        <f t="shared" si="12"/>
        <v>0.7000000000000004</v>
      </c>
      <c r="K77">
        <f t="shared" si="10"/>
        <v>12.04246063330601</v>
      </c>
      <c r="L77">
        <f t="shared" si="11"/>
        <v>0.029990456394843913</v>
      </c>
    </row>
    <row r="78" spans="10:12" ht="12.75">
      <c r="J78">
        <f t="shared" si="12"/>
        <v>0.7100000000000004</v>
      </c>
      <c r="K78">
        <f t="shared" si="10"/>
        <v>12.381581732704525</v>
      </c>
      <c r="L78">
        <f t="shared" si="11"/>
        <v>0.028991167650577493</v>
      </c>
    </row>
    <row r="79" spans="10:12" ht="12.75">
      <c r="J79">
        <f t="shared" si="12"/>
        <v>0.7200000000000004</v>
      </c>
      <c r="K79">
        <f t="shared" si="10"/>
        <v>12.732599375285925</v>
      </c>
      <c r="L79">
        <f t="shared" si="11"/>
        <v>0.027991865120189575</v>
      </c>
    </row>
    <row r="80" spans="10:12" ht="12.75">
      <c r="J80">
        <f t="shared" si="12"/>
        <v>0.7300000000000004</v>
      </c>
      <c r="K80">
        <f t="shared" si="10"/>
        <v>13.096378861168578</v>
      </c>
      <c r="L80">
        <f t="shared" si="11"/>
        <v>0.026992548310912242</v>
      </c>
    </row>
    <row r="81" spans="10:12" ht="12.75">
      <c r="J81">
        <f t="shared" si="12"/>
        <v>0.7400000000000004</v>
      </c>
      <c r="K81">
        <f t="shared" si="10"/>
        <v>13.473883479272878</v>
      </c>
      <c r="L81">
        <f t="shared" si="11"/>
        <v>0.025993216693444482</v>
      </c>
    </row>
    <row r="82" spans="10:12" ht="12.75">
      <c r="J82">
        <f t="shared" si="12"/>
        <v>0.7500000000000004</v>
      </c>
      <c r="K82">
        <f t="shared" si="10"/>
        <v>13.866189885626536</v>
      </c>
      <c r="L82">
        <f t="shared" si="11"/>
        <v>0.024993869697732304</v>
      </c>
    </row>
    <row r="83" spans="10:12" ht="12.75">
      <c r="J83">
        <f t="shared" si="12"/>
        <v>0.7600000000000005</v>
      </c>
      <c r="K83">
        <f t="shared" si="10"/>
        <v>14.27450662217591</v>
      </c>
      <c r="L83">
        <f t="shared" si="11"/>
        <v>0.023994506708072745</v>
      </c>
    </row>
    <row r="84" spans="10:12" ht="12.75">
      <c r="J84">
        <f t="shared" si="12"/>
        <v>0.7700000000000005</v>
      </c>
      <c r="K84">
        <f t="shared" si="10"/>
        <v>14.700196578709097</v>
      </c>
      <c r="L84">
        <f t="shared" si="11"/>
        <v>0.022995127057400703</v>
      </c>
    </row>
    <row r="85" spans="10:12" ht="12.75">
      <c r="J85">
        <f t="shared" si="12"/>
        <v>0.7800000000000005</v>
      </c>
      <c r="K85">
        <f aca="true" t="shared" si="13" ref="K85:K100">Lam1+(J85^Lam3-(1-J85)^Lam4)*Lam2</f>
        <v>15.144804450290962</v>
      </c>
      <c r="L85">
        <f t="shared" si="11"/>
        <v>0.021995730020580622</v>
      </c>
    </row>
    <row r="86" spans="10:12" ht="12.75">
      <c r="J86">
        <f t="shared" si="12"/>
        <v>0.7900000000000005</v>
      </c>
      <c r="K86">
        <f t="shared" si="13"/>
        <v>15.610090585815852</v>
      </c>
      <c r="L86">
        <f aca="true" t="shared" si="14" ref="L86:L101">IF(Lam2=0,1,1/(Lam2*(Lam3*J86^(Lam3-1)+Lam4*(1-J86)^(Lam4-1))))</f>
        <v>0.02099631480647641</v>
      </c>
    </row>
    <row r="87" spans="10:12" ht="12.75">
      <c r="J87">
        <f t="shared" si="12"/>
        <v>0.8000000000000005</v>
      </c>
      <c r="K87">
        <f t="shared" si="13"/>
        <v>16.098073100389435</v>
      </c>
      <c r="L87">
        <f t="shared" si="14"/>
        <v>0.019996880548508074</v>
      </c>
    </row>
    <row r="88" spans="10:12" ht="12.75">
      <c r="J88">
        <f t="shared" si="12"/>
        <v>0.8100000000000005</v>
      </c>
      <c r="K88">
        <f t="shared" si="13"/>
        <v>16.61108079742897</v>
      </c>
      <c r="L88">
        <f t="shared" si="14"/>
        <v>0.018997426293315897</v>
      </c>
    </row>
    <row r="89" spans="10:12" ht="12.75">
      <c r="J89">
        <f t="shared" si="12"/>
        <v>0.8200000000000005</v>
      </c>
      <c r="K89">
        <f t="shared" si="13"/>
        <v>17.151820411285343</v>
      </c>
      <c r="L89">
        <f t="shared" si="14"/>
        <v>0.01799795098703281</v>
      </c>
    </row>
    <row r="90" spans="10:12" ht="12.75">
      <c r="J90">
        <f t="shared" si="12"/>
        <v>0.8300000000000005</v>
      </c>
      <c r="K90">
        <f t="shared" si="13"/>
        <v>17.72346308796823</v>
      </c>
      <c r="L90">
        <f t="shared" si="14"/>
        <v>0.01699845345849871</v>
      </c>
    </row>
    <row r="91" spans="10:12" ht="12.75">
      <c r="J91">
        <f t="shared" si="12"/>
        <v>0.8400000000000005</v>
      </c>
      <c r="K91">
        <f t="shared" si="13"/>
        <v>18.329757111908854</v>
      </c>
      <c r="L91">
        <f t="shared" si="14"/>
        <v>0.015998932398514555</v>
      </c>
    </row>
    <row r="92" spans="10:12" ht="12.75">
      <c r="J92">
        <f t="shared" si="12"/>
        <v>0.8500000000000005</v>
      </c>
      <c r="K92">
        <f t="shared" si="13"/>
        <v>18.97517705862033</v>
      </c>
      <c r="L92">
        <f t="shared" si="14"/>
        <v>0.014999386333894155</v>
      </c>
    </row>
    <row r="93" spans="10:12" ht="12.75">
      <c r="J93">
        <f t="shared" si="12"/>
        <v>0.8600000000000005</v>
      </c>
      <c r="K93">
        <f t="shared" si="13"/>
        <v>19.66512448003305</v>
      </c>
      <c r="L93">
        <f t="shared" si="14"/>
        <v>0.013999813594572844</v>
      </c>
    </row>
    <row r="94" spans="10:12" ht="12.75">
      <c r="J94">
        <f t="shared" si="12"/>
        <v>0.8700000000000006</v>
      </c>
      <c r="K94">
        <f t="shared" si="13"/>
        <v>20.40620308491717</v>
      </c>
      <c r="L94">
        <f t="shared" si="14"/>
        <v>0.013000212271282096</v>
      </c>
    </row>
    <row r="95" spans="10:12" ht="12.75">
      <c r="J95">
        <f t="shared" si="12"/>
        <v>0.8800000000000006</v>
      </c>
      <c r="K95">
        <f t="shared" si="13"/>
        <v>21.206604278717474</v>
      </c>
      <c r="L95">
        <f t="shared" si="14"/>
        <v>0.012000580160143003</v>
      </c>
    </row>
    <row r="96" spans="10:12" ht="12.75">
      <c r="J96">
        <f t="shared" si="12"/>
        <v>0.8900000000000006</v>
      </c>
      <c r="K96">
        <f t="shared" si="13"/>
        <v>22.076660842484994</v>
      </c>
      <c r="L96">
        <f t="shared" si="14"/>
        <v>0.011000914688695563</v>
      </c>
    </row>
    <row r="97" spans="10:12" ht="12.75">
      <c r="J97">
        <f t="shared" si="12"/>
        <v>0.9000000000000006</v>
      </c>
      <c r="K97">
        <f t="shared" si="13"/>
        <v>23.029665227032194</v>
      </c>
      <c r="L97">
        <f t="shared" si="14"/>
        <v>0.01000121281486642</v>
      </c>
    </row>
    <row r="98" spans="10:12" ht="12.75">
      <c r="J98">
        <f t="shared" si="12"/>
        <v>0.9100000000000006</v>
      </c>
      <c r="K98">
        <f t="shared" si="13"/>
        <v>24.08312041763342</v>
      </c>
      <c r="L98">
        <f t="shared" si="14"/>
        <v>0.009001470885231632</v>
      </c>
    </row>
    <row r="99" spans="10:12" ht="12.75">
      <c r="J99">
        <f t="shared" si="12"/>
        <v>0.9200000000000006</v>
      </c>
      <c r="K99">
        <f t="shared" si="13"/>
        <v>25.260730570126096</v>
      </c>
      <c r="L99">
        <f t="shared" si="14"/>
        <v>0.008001684429731875</v>
      </c>
    </row>
    <row r="100" spans="10:12" ht="12.75">
      <c r="J100">
        <f t="shared" si="12"/>
        <v>0.9300000000000006</v>
      </c>
      <c r="K100">
        <f t="shared" si="13"/>
        <v>26.59572774712348</v>
      </c>
      <c r="L100">
        <f t="shared" si="14"/>
        <v>0.007001847852625651</v>
      </c>
    </row>
    <row r="101" spans="10:12" ht="12.75">
      <c r="J101">
        <f t="shared" si="12"/>
        <v>0.9400000000000006</v>
      </c>
      <c r="K101">
        <f aca="true" t="shared" si="15" ref="K101:K110">Lam1+(J101^Lam3-(1-J101)^Lam4)*Lam2</f>
        <v>28.136780216102363</v>
      </c>
      <c r="L101">
        <f t="shared" si="14"/>
        <v>0.0060019539443820005</v>
      </c>
    </row>
    <row r="102" spans="10:12" ht="12.75">
      <c r="J102">
        <f t="shared" si="12"/>
        <v>0.9500000000000006</v>
      </c>
      <c r="K102">
        <f t="shared" si="15"/>
        <v>29.95933577465997</v>
      </c>
      <c r="L102">
        <f aca="true" t="shared" si="16" ref="L102:L109">IF(Lam2=0,1,1/(Lam2*(Lam3*J102^(Lam3-1)+Lam4*(1-J102)^(Lam4-1))))</f>
        <v>0.005001993062148418</v>
      </c>
    </row>
    <row r="103" spans="10:12" ht="12.75">
      <c r="J103">
        <f t="shared" si="12"/>
        <v>0.9600000000000006</v>
      </c>
      <c r="K103">
        <f t="shared" si="15"/>
        <v>32.18978262083672</v>
      </c>
      <c r="L103">
        <f t="shared" si="16"/>
        <v>0.004001951637657892</v>
      </c>
    </row>
    <row r="104" spans="10:12" ht="12.75">
      <c r="J104">
        <f t="shared" si="12"/>
        <v>0.9700000000000006</v>
      </c>
      <c r="K104">
        <f t="shared" si="15"/>
        <v>35.06503496706678</v>
      </c>
      <c r="L104">
        <f t="shared" si="16"/>
        <v>0.0030018091350387803</v>
      </c>
    </row>
    <row r="105" spans="10:12" ht="12.75">
      <c r="J105">
        <f t="shared" si="12"/>
        <v>0.9800000000000006</v>
      </c>
      <c r="K105">
        <f t="shared" si="15"/>
        <v>39.11691379669358</v>
      </c>
      <c r="L105">
        <f t="shared" si="16"/>
        <v>0.0020015306840448868</v>
      </c>
    </row>
    <row r="106" spans="10:12" ht="12.75">
      <c r="J106">
        <f t="shared" si="12"/>
        <v>0.9900000000000007</v>
      </c>
      <c r="K106">
        <f t="shared" si="15"/>
        <v>46.04212463020232</v>
      </c>
      <c r="L106">
        <f t="shared" si="16"/>
        <v>0.0010010428515617124</v>
      </c>
    </row>
    <row r="107" spans="10:12" ht="12.75">
      <c r="J107">
        <v>0.995</v>
      </c>
      <c r="K107">
        <f t="shared" si="15"/>
        <v>52.96541565371581</v>
      </c>
      <c r="L107">
        <f t="shared" si="16"/>
        <v>0.0005006602190268661</v>
      </c>
    </row>
    <row r="108" spans="10:12" ht="12.75">
      <c r="J108">
        <v>0.999</v>
      </c>
      <c r="K108">
        <f t="shared" si="15"/>
        <v>69.0333985327609</v>
      </c>
      <c r="L108">
        <f t="shared" si="16"/>
        <v>0.00010019652708253232</v>
      </c>
    </row>
    <row r="109" spans="10:12" ht="12.75">
      <c r="J109">
        <v>0.9995</v>
      </c>
      <c r="K109">
        <f t="shared" si="15"/>
        <v>75.95031590521938</v>
      </c>
      <c r="L109">
        <f t="shared" si="16"/>
        <v>5.011215565507733E-05</v>
      </c>
    </row>
    <row r="110" spans="10:12" ht="12.75">
      <c r="J110">
        <v>0.9999</v>
      </c>
      <c r="K110">
        <f t="shared" si="15"/>
        <v>92.00350643829442</v>
      </c>
      <c r="L110">
        <v>0</v>
      </c>
    </row>
    <row r="111" ht="12.75"/>
    <row r="112" spans="10:13" ht="12.75">
      <c r="J112">
        <f>J113</f>
        <v>0.01</v>
      </c>
      <c r="K112">
        <f>K113</f>
        <v>0.09658436876183536</v>
      </c>
      <c r="M112">
        <v>0</v>
      </c>
    </row>
    <row r="113" spans="10:13" ht="12.75">
      <c r="J113">
        <v>0.01</v>
      </c>
      <c r="K113">
        <f>Lam1+(J113^Lam3-(1-J113)^Lam4)*Lam2</f>
        <v>0.09658436876183536</v>
      </c>
      <c r="M113">
        <f>MAX($L$4:$L$110)*0.05</f>
        <v>0.004993505796642067</v>
      </c>
    </row>
    <row r="114" spans="10:13" ht="12.75">
      <c r="J114">
        <f>1-J113</f>
        <v>0.99</v>
      </c>
      <c r="K114">
        <f>Lam1+(J114^Lam3-(1-J114)^Lam4)*Lam2</f>
        <v>46.04212463019954</v>
      </c>
      <c r="M114">
        <f>M113</f>
        <v>0.004993505796642067</v>
      </c>
    </row>
    <row r="115" spans="10:13" ht="12.75">
      <c r="J115">
        <f>J114</f>
        <v>0.99</v>
      </c>
      <c r="K115">
        <f>K114</f>
        <v>46.04212463019954</v>
      </c>
      <c r="M115">
        <v>0</v>
      </c>
    </row>
    <row r="116" ht="12.75"/>
    <row r="117" spans="10:14" ht="12.75">
      <c r="J117">
        <f>J118</f>
        <v>0.05</v>
      </c>
      <c r="K117">
        <f>K118</f>
        <v>0.5093388666822306</v>
      </c>
      <c r="N117">
        <v>0</v>
      </c>
    </row>
    <row r="118" spans="10:14" ht="12.75">
      <c r="J118">
        <v>0.05</v>
      </c>
      <c r="K118">
        <f>Lam1+(J118^Lam3-(1-J118)^Lam4)*Lam2</f>
        <v>0.5093388666822306</v>
      </c>
      <c r="N118">
        <f>MAX($L$4:$L$110)*0.1</f>
        <v>0.009987011593284134</v>
      </c>
    </row>
    <row r="119" spans="10:14" ht="12.75">
      <c r="J119">
        <f>1-J118</f>
        <v>0.95</v>
      </c>
      <c r="K119">
        <f>Lam1+(J119^Lam3-(1-J119)^Lam4)*Lam2</f>
        <v>29.95933577465997</v>
      </c>
      <c r="N119">
        <f>N118</f>
        <v>0.009987011593284134</v>
      </c>
    </row>
    <row r="120" spans="10:14" ht="12.75">
      <c r="J120">
        <f>J119</f>
        <v>0.95</v>
      </c>
      <c r="K120">
        <f>K119</f>
        <v>29.95933577465997</v>
      </c>
      <c r="N120">
        <v>0</v>
      </c>
    </row>
    <row r="121" ht="12.75"/>
    <row r="122" spans="10:15" ht="12.75">
      <c r="J122">
        <f>J123</f>
        <v>0.25</v>
      </c>
      <c r="K122">
        <f>K123</f>
        <v>2.874957564334838</v>
      </c>
      <c r="O122">
        <v>0</v>
      </c>
    </row>
    <row r="123" spans="10:15" ht="12.75">
      <c r="J123">
        <v>0.25</v>
      </c>
      <c r="K123">
        <f>Lam1+(J123^Lam3-(1-J123)^Lam4)*Lam2</f>
        <v>2.874957564334838</v>
      </c>
      <c r="O123">
        <f>MAX($L$4:$L$110)*0.15</f>
        <v>0.014980517389926198</v>
      </c>
    </row>
    <row r="124" spans="10:15" ht="12.75">
      <c r="J124">
        <f>1-J123</f>
        <v>0.75</v>
      </c>
      <c r="K124">
        <f>Lam1+(J124^Lam3-(1-J124)^Lam4)*Lam2</f>
        <v>13.866189885626536</v>
      </c>
      <c r="O124">
        <f>O123</f>
        <v>0.014980517389926198</v>
      </c>
    </row>
    <row r="125" spans="10:15" ht="12.75">
      <c r="J125">
        <f>J124</f>
        <v>0.75</v>
      </c>
      <c r="K125">
        <f>K124</f>
        <v>13.866189885626536</v>
      </c>
      <c r="O125">
        <v>0</v>
      </c>
    </row>
    <row r="126" ht="12.75"/>
    <row r="127" spans="10:17" ht="12.75">
      <c r="J127" t="s">
        <v>74</v>
      </c>
      <c r="K127">
        <f>K128</f>
        <v>10</v>
      </c>
      <c r="Q127">
        <v>0</v>
      </c>
    </row>
    <row r="128" spans="10:17" ht="12.75">
      <c r="J128" t="s">
        <v>74</v>
      </c>
      <c r="K128">
        <f>$E$6</f>
        <v>10</v>
      </c>
      <c r="Q128">
        <f>MAX($L$4:$L$110)*0.3</f>
        <v>0.029961034779852395</v>
      </c>
    </row>
    <row r="129" ht="12.75"/>
    <row r="130" spans="10:16" ht="12.75">
      <c r="J130">
        <f>J131</f>
        <v>0.5</v>
      </c>
      <c r="K130">
        <f>K131</f>
        <v>6.932056751901483</v>
      </c>
      <c r="P130">
        <v>0</v>
      </c>
    </row>
    <row r="131" spans="10:16" ht="12.75">
      <c r="J131">
        <v>0.5</v>
      </c>
      <c r="K131">
        <f>Lam1+(J131^Lam3-(1-J131)^Lam4)*Lam2</f>
        <v>6.932056751901483</v>
      </c>
      <c r="P131">
        <f>MAX($L$4:$L$110)*0.2</f>
        <v>0.019974023186568268</v>
      </c>
    </row>
  </sheetData>
  <printOptions/>
  <pageMargins left="0.75" right="0.75" top="1" bottom="1" header="0.5" footer="0.5"/>
  <pageSetup horizontalDpi="600" verticalDpi="600" orientation="portrait" r:id="rId2"/>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B21"/>
  <sheetViews>
    <sheetView workbookViewId="0" topLeftCell="A8">
      <selection activeCell="A36" sqref="A36"/>
    </sheetView>
  </sheetViews>
  <sheetFormatPr defaultColWidth="9.140625" defaultRowHeight="12.75"/>
  <cols>
    <col min="1" max="1" width="56.421875" style="0" customWidth="1"/>
    <col min="2" max="2" width="45.421875" style="0" customWidth="1"/>
  </cols>
  <sheetData>
    <row r="1" spans="1:2" ht="12.75">
      <c r="A1" t="s">
        <v>49</v>
      </c>
      <c r="B1" t="s">
        <v>50</v>
      </c>
    </row>
    <row r="3" spans="1:2" ht="12.75">
      <c r="A3" t="s">
        <v>184</v>
      </c>
      <c r="B3" t="s">
        <v>199</v>
      </c>
    </row>
    <row r="4" spans="1:2" ht="12.75">
      <c r="A4" t="s">
        <v>200</v>
      </c>
      <c r="B4" t="s">
        <v>192</v>
      </c>
    </row>
    <row r="5" spans="1:2" ht="12.75">
      <c r="A5" t="s">
        <v>201</v>
      </c>
      <c r="B5" t="s">
        <v>193</v>
      </c>
    </row>
    <row r="6" spans="1:2" ht="12.75">
      <c r="A6" t="s">
        <v>202</v>
      </c>
      <c r="B6" t="s">
        <v>198</v>
      </c>
    </row>
    <row r="7" spans="1:2" ht="12.75">
      <c r="A7" t="s">
        <v>203</v>
      </c>
      <c r="B7" t="s">
        <v>191</v>
      </c>
    </row>
    <row r="8" spans="1:2" ht="12.75">
      <c r="A8" t="s">
        <v>204</v>
      </c>
      <c r="B8" t="s">
        <v>197</v>
      </c>
    </row>
    <row r="10" spans="1:2" ht="12.75">
      <c r="A10" t="s">
        <v>185</v>
      </c>
      <c r="B10" t="s">
        <v>186</v>
      </c>
    </row>
    <row r="11" spans="1:2" ht="12.75">
      <c r="A11" t="s">
        <v>187</v>
      </c>
      <c r="B11" t="s">
        <v>195</v>
      </c>
    </row>
    <row r="12" spans="1:2" ht="12.75">
      <c r="A12" t="s">
        <v>188</v>
      </c>
      <c r="B12" t="s">
        <v>196</v>
      </c>
    </row>
    <row r="13" spans="1:2" ht="12.75">
      <c r="A13" t="s">
        <v>189</v>
      </c>
      <c r="B13" t="s">
        <v>190</v>
      </c>
    </row>
    <row r="15" spans="1:2" ht="12.75">
      <c r="A15" t="s">
        <v>116</v>
      </c>
      <c r="B15" t="s">
        <v>117</v>
      </c>
    </row>
    <row r="16" spans="1:2" ht="12.75">
      <c r="A16" t="s">
        <v>51</v>
      </c>
      <c r="B16" t="s">
        <v>52</v>
      </c>
    </row>
    <row r="18" spans="1:2" ht="12.75">
      <c r="A18" t="s">
        <v>111</v>
      </c>
      <c r="B18" t="s">
        <v>5</v>
      </c>
    </row>
    <row r="19" spans="1:2" ht="12.75">
      <c r="A19" t="s">
        <v>118</v>
      </c>
      <c r="B19" t="s">
        <v>4</v>
      </c>
    </row>
    <row r="20" spans="1:2" ht="12.75">
      <c r="A20" t="s">
        <v>119</v>
      </c>
      <c r="B20" t="s">
        <v>194</v>
      </c>
    </row>
    <row r="21" spans="1:2" ht="12.75">
      <c r="A21" t="s">
        <v>6</v>
      </c>
      <c r="B21" t="s">
        <v>7</v>
      </c>
    </row>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3"/>
  <dimension ref="A1:F21"/>
  <sheetViews>
    <sheetView showGridLines="0" workbookViewId="0" topLeftCell="A1">
      <pane xSplit="2" topLeftCell="C1" activePane="topRight" state="frozen"/>
      <selection pane="topLeft" activeCell="A1" sqref="A1"/>
      <selection pane="topRight" activeCell="C2" sqref="C2"/>
    </sheetView>
  </sheetViews>
  <sheetFormatPr defaultColWidth="9.140625" defaultRowHeight="12.75"/>
  <cols>
    <col min="1" max="1" width="17.28125" style="12" customWidth="1"/>
    <col min="2" max="2" width="12.57421875" style="12" customWidth="1"/>
    <col min="3" max="249" width="7.28125" style="0" customWidth="1"/>
  </cols>
  <sheetData>
    <row r="1" spans="1:2" s="33" customFormat="1" ht="36.75" customHeight="1" thickBot="1">
      <c r="A1" s="17" t="s">
        <v>250</v>
      </c>
      <c r="B1" s="16"/>
    </row>
    <row r="2" spans="1:2" ht="12.75">
      <c r="A2" s="13" t="s">
        <v>53</v>
      </c>
      <c r="B2" s="24">
        <v>100</v>
      </c>
    </row>
    <row r="3" spans="1:6" ht="12.75">
      <c r="A3" s="13" t="s">
        <v>54</v>
      </c>
      <c r="B3" s="24">
        <v>100</v>
      </c>
      <c r="F3" s="34" t="s">
        <v>239</v>
      </c>
    </row>
    <row r="4" spans="1:6" ht="12.75">
      <c r="A4" s="13" t="s">
        <v>55</v>
      </c>
      <c r="B4" s="24">
        <v>1</v>
      </c>
      <c r="D4" s="84" t="s">
        <v>224</v>
      </c>
      <c r="F4" s="34" t="s">
        <v>240</v>
      </c>
    </row>
    <row r="5" spans="1:2" ht="12.75">
      <c r="A5" s="14" t="s">
        <v>56</v>
      </c>
      <c r="B5" s="25">
        <v>12345</v>
      </c>
    </row>
    <row r="6" spans="1:2" ht="14.25">
      <c r="A6" s="13" t="s">
        <v>57</v>
      </c>
      <c r="B6" s="30"/>
    </row>
    <row r="7" spans="1:2" ht="15" thickBot="1">
      <c r="A7" s="13" t="s">
        <v>110</v>
      </c>
      <c r="B7" s="30"/>
    </row>
    <row r="8" spans="1:2" ht="12.75">
      <c r="A8" s="64" t="s">
        <v>58</v>
      </c>
      <c r="B8" s="66">
        <v>260</v>
      </c>
    </row>
    <row r="9" spans="1:2" ht="12.75">
      <c r="A9" s="65" t="s">
        <v>59</v>
      </c>
      <c r="B9" s="67" t="s">
        <v>242</v>
      </c>
    </row>
    <row r="10" spans="1:2" ht="13.5" thickBot="1">
      <c r="A10" s="36" t="s">
        <v>115</v>
      </c>
      <c r="B10" s="68" t="s">
        <v>245</v>
      </c>
    </row>
    <row r="11" spans="1:2" ht="13.5" thickBot="1">
      <c r="A11" s="31"/>
      <c r="B11" s="45" t="s">
        <v>138</v>
      </c>
    </row>
    <row r="12" spans="1:2" ht="12.75">
      <c r="A12" s="31"/>
      <c r="B12" s="44" t="s">
        <v>139</v>
      </c>
    </row>
    <row r="13" spans="1:2" ht="12.75">
      <c r="A13" s="31"/>
      <c r="B13" s="69" t="s">
        <v>109</v>
      </c>
    </row>
    <row r="14" spans="1:2" ht="12.75">
      <c r="A14" s="32">
        <v>3</v>
      </c>
      <c r="B14" s="70" t="s">
        <v>60</v>
      </c>
    </row>
    <row r="15" ht="12.75">
      <c r="B15" s="71" t="s">
        <v>61</v>
      </c>
    </row>
    <row r="16" ht="12.75">
      <c r="B16" s="72" t="s">
        <v>62</v>
      </c>
    </row>
    <row r="17" spans="1:2" ht="13.5" thickBot="1">
      <c r="A17" s="31"/>
      <c r="B17" s="73" t="s">
        <v>63</v>
      </c>
    </row>
    <row r="18" ht="13.5" thickBot="1">
      <c r="A18" s="31"/>
    </row>
    <row r="19" spans="1:2" ht="12.75">
      <c r="A19" s="31"/>
      <c r="B19" s="44" t="s">
        <v>137</v>
      </c>
    </row>
    <row r="20" spans="1:2" ht="13.5" thickBot="1">
      <c r="A20" s="31"/>
      <c r="B20" s="74" t="s">
        <v>64</v>
      </c>
    </row>
    <row r="21" ht="12.75">
      <c r="A21" s="31"/>
    </row>
  </sheetData>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7"/>
  <dimension ref="A1:EF19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1" sqref="B1:B16384"/>
    </sheetView>
  </sheetViews>
  <sheetFormatPr defaultColWidth="9.140625" defaultRowHeight="12.75"/>
  <cols>
    <col min="1" max="1" width="34.8515625" style="0" customWidth="1"/>
    <col min="34" max="34" width="9.140625" style="78" customWidth="1"/>
    <col min="66" max="66" width="9.140625" style="78" customWidth="1"/>
    <col min="133" max="134" width="9.140625" style="77" customWidth="1"/>
    <col min="137" max="16384" width="9.8515625" style="26" customWidth="1"/>
  </cols>
  <sheetData>
    <row r="1" spans="1:136" s="27" customFormat="1" ht="12.75">
      <c r="A1" s="46" t="s">
        <v>146</v>
      </c>
      <c r="B1" s="28" t="str">
        <f>Model!$D$4</f>
        <v>Mac1</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76"/>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76"/>
      <c r="BO1" s="28"/>
      <c r="BP1" s="28"/>
      <c r="BQ1" s="28"/>
      <c r="BR1"/>
      <c r="BS1"/>
      <c r="BT1"/>
      <c r="BU1"/>
      <c r="BV1"/>
      <c r="BW1"/>
      <c r="BX1"/>
      <c r="BY1"/>
      <c r="BZ1"/>
      <c r="CA1"/>
      <c r="CB1"/>
      <c r="CC1"/>
      <c r="CD1"/>
      <c r="CE1"/>
      <c r="CF1"/>
      <c r="CG1"/>
      <c r="CH1"/>
      <c r="CI1"/>
      <c r="CJ1"/>
      <c r="CK1"/>
      <c r="CL1"/>
      <c r="CM1"/>
      <c r="CN1"/>
      <c r="CO1"/>
      <c r="CP1"/>
      <c r="CQ1"/>
      <c r="CR1"/>
      <c r="CS1"/>
      <c r="CT1"/>
      <c r="CU1"/>
      <c r="CV1"/>
      <c r="CW1"/>
      <c r="CX1"/>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76"/>
      <c r="ED1" s="76"/>
      <c r="EE1" s="28"/>
      <c r="EF1" s="28"/>
    </row>
    <row r="2" spans="1:136" s="35" customFormat="1" ht="12.75">
      <c r="A2" s="47" t="s">
        <v>181</v>
      </c>
      <c r="B2" s="26" t="s">
        <v>224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7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76"/>
      <c r="BO2" s="26"/>
      <c r="BP2" s="26"/>
      <c r="BQ2" s="26"/>
      <c r="BR2"/>
      <c r="BS2"/>
      <c r="BT2"/>
      <c r="BU2"/>
      <c r="BV2"/>
      <c r="BW2"/>
      <c r="BX2"/>
      <c r="BY2"/>
      <c r="BZ2"/>
      <c r="CA2"/>
      <c r="CB2"/>
      <c r="CC2"/>
      <c r="CD2"/>
      <c r="CE2"/>
      <c r="CF2"/>
      <c r="CG2"/>
      <c r="CH2"/>
      <c r="CI2"/>
      <c r="CJ2"/>
      <c r="CK2"/>
      <c r="CL2"/>
      <c r="CM2"/>
      <c r="CN2"/>
      <c r="CO2"/>
      <c r="CP2"/>
      <c r="CQ2"/>
      <c r="CR2"/>
      <c r="CS2"/>
      <c r="CT2"/>
      <c r="CU2"/>
      <c r="CV2"/>
      <c r="CW2"/>
      <c r="CX2"/>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76"/>
      <c r="ED2" s="76"/>
      <c r="EE2" s="26"/>
      <c r="EF2" s="26"/>
    </row>
    <row r="3" spans="1:136" ht="25.5">
      <c r="A3" s="47" t="s">
        <v>8</v>
      </c>
      <c r="B3" s="26">
        <v>4</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7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76"/>
      <c r="BO3" s="26"/>
      <c r="BP3" s="26"/>
      <c r="BQ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76"/>
      <c r="ED3" s="76"/>
      <c r="EE3" s="26"/>
      <c r="EF3" s="26"/>
    </row>
    <row r="4" spans="1:136" ht="12.75">
      <c r="A4" s="47" t="s">
        <v>108</v>
      </c>
      <c r="B4" s="26">
        <v>1</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7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76"/>
      <c r="BO4" s="26"/>
      <c r="BP4" s="26"/>
      <c r="BQ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76"/>
      <c r="ED4" s="76"/>
      <c r="EE4" s="26"/>
      <c r="EF4" s="26"/>
    </row>
    <row r="5" spans="1:136" ht="25.5">
      <c r="A5" s="47" t="s">
        <v>160</v>
      </c>
      <c r="B5" s="26">
        <v>0</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7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76"/>
      <c r="BO5" s="26"/>
      <c r="BP5" s="26"/>
      <c r="BQ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76"/>
      <c r="ED5" s="76"/>
      <c r="EE5" s="26"/>
      <c r="EF5" s="26"/>
    </row>
    <row r="6" spans="1:136" ht="12.75">
      <c r="A6" s="46" t="s">
        <v>182</v>
      </c>
      <c r="B6" s="75">
        <v>261</v>
      </c>
      <c r="C6" s="75"/>
      <c r="D6" s="26"/>
      <c r="E6" s="26"/>
      <c r="F6" s="75"/>
      <c r="G6" s="26"/>
      <c r="H6" s="75"/>
      <c r="I6" s="26"/>
      <c r="J6" s="75"/>
      <c r="K6" s="75"/>
      <c r="L6" s="26"/>
      <c r="M6" s="26"/>
      <c r="N6" s="75"/>
      <c r="O6" s="75"/>
      <c r="P6" s="75"/>
      <c r="Q6" s="26"/>
      <c r="R6" s="26"/>
      <c r="S6" s="75"/>
      <c r="T6" s="26"/>
      <c r="U6" s="75"/>
      <c r="V6" s="75"/>
      <c r="W6" s="26"/>
      <c r="X6" s="75"/>
      <c r="Y6" s="75"/>
      <c r="Z6" s="26"/>
      <c r="AA6" s="26"/>
      <c r="AB6" s="75"/>
      <c r="AC6" s="75"/>
      <c r="AD6" s="26"/>
      <c r="AE6" s="75"/>
      <c r="AF6" s="75"/>
      <c r="AG6" s="75"/>
      <c r="AH6" s="76"/>
      <c r="AI6" s="75"/>
      <c r="AJ6" s="75"/>
      <c r="AK6" s="75"/>
      <c r="AL6" s="75"/>
      <c r="AM6" s="75"/>
      <c r="AN6" s="75"/>
      <c r="AO6" s="26"/>
      <c r="AP6" s="75"/>
      <c r="AQ6" s="75"/>
      <c r="AR6" s="75"/>
      <c r="AS6" s="26"/>
      <c r="AT6" s="26"/>
      <c r="AU6" s="26"/>
      <c r="AV6" s="75"/>
      <c r="AW6" s="26"/>
      <c r="AX6" s="75"/>
      <c r="AY6" s="75"/>
      <c r="AZ6" s="75"/>
      <c r="BA6" s="75"/>
      <c r="BB6" s="75"/>
      <c r="BC6" s="75"/>
      <c r="BD6" s="26"/>
      <c r="BE6" s="75"/>
      <c r="BF6" s="75"/>
      <c r="BG6" s="26"/>
      <c r="BH6" s="75"/>
      <c r="BI6" s="26"/>
      <c r="BJ6" s="75"/>
      <c r="BK6" s="26"/>
      <c r="BL6" s="75"/>
      <c r="BM6" s="75"/>
      <c r="BN6" s="76"/>
      <c r="BO6" s="75"/>
      <c r="BP6" s="75"/>
      <c r="BQ6" s="75"/>
      <c r="CY6" s="75"/>
      <c r="CZ6" s="26"/>
      <c r="DA6" s="26"/>
      <c r="DB6" s="75"/>
      <c r="DC6" s="26"/>
      <c r="DD6" s="75"/>
      <c r="DE6" s="26"/>
      <c r="DF6" s="75"/>
      <c r="DG6" s="26"/>
      <c r="DH6" s="75"/>
      <c r="DI6" s="26"/>
      <c r="DJ6" s="75"/>
      <c r="DK6" s="26"/>
      <c r="DL6" s="75"/>
      <c r="DM6" s="26"/>
      <c r="DN6" s="75"/>
      <c r="DO6" s="26"/>
      <c r="DP6" s="75"/>
      <c r="DQ6" s="26"/>
      <c r="DR6" s="75"/>
      <c r="DS6" s="26"/>
      <c r="DT6" s="26"/>
      <c r="DU6" s="75"/>
      <c r="DV6" s="26"/>
      <c r="DW6" s="26"/>
      <c r="DX6" s="75"/>
      <c r="DY6" s="75"/>
      <c r="DZ6" s="75"/>
      <c r="EA6" s="75"/>
      <c r="EB6" s="26"/>
      <c r="EC6" s="76"/>
      <c r="ED6" s="76"/>
      <c r="EE6" s="75"/>
      <c r="EF6" s="26"/>
    </row>
    <row r="7" spans="1:136" ht="12.75">
      <c r="A7" s="47" t="s">
        <v>183</v>
      </c>
      <c r="B7" s="26">
        <v>1E+99</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7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76"/>
      <c r="BO7" s="26"/>
      <c r="BP7" s="26"/>
      <c r="BQ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76"/>
      <c r="ED7" s="76"/>
      <c r="EE7" s="26"/>
      <c r="EF7" s="26"/>
    </row>
    <row r="8" spans="1:136" ht="12.75">
      <c r="A8" s="46" t="s">
        <v>140</v>
      </c>
      <c r="B8" s="26">
        <v>0</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7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76"/>
      <c r="BO8" s="26"/>
      <c r="BP8" s="26"/>
      <c r="BQ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76"/>
      <c r="ED8" s="76"/>
      <c r="EE8" s="26"/>
      <c r="EF8" s="26"/>
    </row>
    <row r="9" spans="1:136" ht="12.75">
      <c r="A9" s="46" t="s">
        <v>141</v>
      </c>
      <c r="B9" s="75">
        <v>1E+99</v>
      </c>
      <c r="C9" s="75"/>
      <c r="D9" s="26"/>
      <c r="E9" s="26"/>
      <c r="F9" s="75"/>
      <c r="G9" s="26"/>
      <c r="H9" s="75"/>
      <c r="I9" s="26"/>
      <c r="J9" s="75"/>
      <c r="K9" s="75"/>
      <c r="L9" s="26"/>
      <c r="M9" s="26"/>
      <c r="N9" s="75"/>
      <c r="O9" s="75"/>
      <c r="P9" s="75"/>
      <c r="Q9" s="26"/>
      <c r="R9" s="26"/>
      <c r="S9" s="75"/>
      <c r="T9" s="26"/>
      <c r="U9" s="75"/>
      <c r="V9" s="75"/>
      <c r="W9" s="26"/>
      <c r="X9" s="75"/>
      <c r="Y9" s="75"/>
      <c r="Z9" s="26"/>
      <c r="AA9" s="26"/>
      <c r="AB9" s="75"/>
      <c r="AC9" s="75"/>
      <c r="AD9" s="26"/>
      <c r="AE9" s="75"/>
      <c r="AF9" s="75"/>
      <c r="AG9" s="75"/>
      <c r="AH9" s="76"/>
      <c r="AI9" s="75"/>
      <c r="AJ9" s="75"/>
      <c r="AK9" s="75"/>
      <c r="AL9" s="75"/>
      <c r="AM9" s="75"/>
      <c r="AN9" s="75"/>
      <c r="AO9" s="26"/>
      <c r="AP9" s="75"/>
      <c r="AQ9" s="75"/>
      <c r="AR9" s="75"/>
      <c r="AS9" s="26"/>
      <c r="AT9" s="26"/>
      <c r="AU9" s="26"/>
      <c r="AV9" s="75"/>
      <c r="AW9" s="26"/>
      <c r="AX9" s="75"/>
      <c r="AY9" s="75"/>
      <c r="AZ9" s="75"/>
      <c r="BA9" s="75"/>
      <c r="BB9" s="75"/>
      <c r="BC9" s="75"/>
      <c r="BD9" s="26"/>
      <c r="BE9" s="75"/>
      <c r="BF9" s="75"/>
      <c r="BG9" s="26"/>
      <c r="BH9" s="75"/>
      <c r="BI9" s="26"/>
      <c r="BJ9" s="75"/>
      <c r="BK9" s="26"/>
      <c r="BL9" s="75"/>
      <c r="BM9" s="75"/>
      <c r="BN9" s="76"/>
      <c r="BO9" s="75"/>
      <c r="BP9" s="75"/>
      <c r="BQ9" s="75"/>
      <c r="CY9" s="75"/>
      <c r="CZ9" s="26"/>
      <c r="DA9" s="26"/>
      <c r="DB9" s="75"/>
      <c r="DC9" s="26"/>
      <c r="DD9" s="75"/>
      <c r="DE9" s="26"/>
      <c r="DF9" s="75"/>
      <c r="DG9" s="26"/>
      <c r="DH9" s="75"/>
      <c r="DI9" s="26"/>
      <c r="DJ9" s="75"/>
      <c r="DK9" s="26"/>
      <c r="DL9" s="75"/>
      <c r="DM9" s="26"/>
      <c r="DN9" s="75"/>
      <c r="DO9" s="26"/>
      <c r="DP9" s="75"/>
      <c r="DQ9" s="26"/>
      <c r="DR9" s="75"/>
      <c r="DS9" s="26"/>
      <c r="DT9" s="26"/>
      <c r="DU9" s="75"/>
      <c r="DV9" s="26"/>
      <c r="DW9" s="26"/>
      <c r="DX9" s="75"/>
      <c r="DY9" s="75"/>
      <c r="DZ9" s="75"/>
      <c r="EA9" s="75"/>
      <c r="EB9" s="26"/>
      <c r="EC9" s="76"/>
      <c r="ED9" s="76"/>
      <c r="EE9" s="75"/>
      <c r="EF9" s="26"/>
    </row>
    <row r="10" spans="1:136" ht="12.75">
      <c r="A10" s="47" t="s">
        <v>70</v>
      </c>
      <c r="B10" s="75">
        <v>1E+99</v>
      </c>
      <c r="C10" s="75"/>
      <c r="D10" s="26"/>
      <c r="E10" s="26"/>
      <c r="F10" s="75"/>
      <c r="G10" s="26"/>
      <c r="H10" s="75"/>
      <c r="I10" s="26"/>
      <c r="J10" s="75"/>
      <c r="K10" s="75"/>
      <c r="L10" s="26"/>
      <c r="M10" s="26"/>
      <c r="N10" s="75"/>
      <c r="O10" s="75"/>
      <c r="P10" s="75"/>
      <c r="Q10" s="26"/>
      <c r="R10" s="26"/>
      <c r="S10" s="75"/>
      <c r="T10" s="26"/>
      <c r="U10" s="75"/>
      <c r="V10" s="75"/>
      <c r="W10" s="26"/>
      <c r="X10" s="75"/>
      <c r="Y10" s="75"/>
      <c r="Z10" s="26"/>
      <c r="AA10" s="26"/>
      <c r="AB10" s="75"/>
      <c r="AC10" s="75"/>
      <c r="AD10" s="26"/>
      <c r="AE10" s="75"/>
      <c r="AF10" s="75"/>
      <c r="AG10" s="75"/>
      <c r="AH10" s="76"/>
      <c r="AI10" s="75"/>
      <c r="AJ10" s="75"/>
      <c r="AK10" s="75"/>
      <c r="AL10" s="75"/>
      <c r="AM10" s="75"/>
      <c r="AN10" s="75"/>
      <c r="AO10" s="26"/>
      <c r="AP10" s="75"/>
      <c r="AQ10" s="75"/>
      <c r="AR10" s="75"/>
      <c r="AS10" s="26"/>
      <c r="AT10" s="26"/>
      <c r="AU10" s="26"/>
      <c r="AV10" s="75"/>
      <c r="AW10" s="26"/>
      <c r="AX10" s="75"/>
      <c r="AY10" s="75"/>
      <c r="AZ10" s="75"/>
      <c r="BA10" s="75"/>
      <c r="BB10" s="75"/>
      <c r="BC10" s="75"/>
      <c r="BD10" s="26"/>
      <c r="BE10" s="75"/>
      <c r="BF10" s="75"/>
      <c r="BG10" s="26"/>
      <c r="BH10" s="75"/>
      <c r="BI10" s="26"/>
      <c r="BJ10" s="75"/>
      <c r="BK10" s="26"/>
      <c r="BL10" s="75"/>
      <c r="BM10" s="75"/>
      <c r="BN10" s="76"/>
      <c r="BO10" s="75"/>
      <c r="BP10" s="75"/>
      <c r="BQ10" s="75"/>
      <c r="CY10" s="75"/>
      <c r="CZ10" s="26"/>
      <c r="DA10" s="26"/>
      <c r="DB10" s="75"/>
      <c r="DC10" s="26"/>
      <c r="DD10" s="75"/>
      <c r="DE10" s="26"/>
      <c r="DF10" s="75"/>
      <c r="DG10" s="26"/>
      <c r="DH10" s="75"/>
      <c r="DI10" s="26"/>
      <c r="DJ10" s="75"/>
      <c r="DK10" s="26"/>
      <c r="DL10" s="75"/>
      <c r="DM10" s="26"/>
      <c r="DN10" s="75"/>
      <c r="DO10" s="26"/>
      <c r="DP10" s="75"/>
      <c r="DQ10" s="26"/>
      <c r="DR10" s="75"/>
      <c r="DS10" s="26"/>
      <c r="DT10" s="26"/>
      <c r="DU10" s="75"/>
      <c r="DV10" s="26"/>
      <c r="DW10" s="26"/>
      <c r="DX10" s="75"/>
      <c r="DY10" s="75"/>
      <c r="DZ10" s="75"/>
      <c r="EA10" s="75"/>
      <c r="EB10" s="26"/>
      <c r="EC10" s="76"/>
      <c r="ED10" s="76"/>
      <c r="EE10" s="75"/>
      <c r="EF10" s="26"/>
    </row>
    <row r="11" spans="1:136" ht="12.75">
      <c r="A11" s="48" t="s">
        <v>142</v>
      </c>
      <c r="B11" s="26">
        <v>1E+99</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7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76"/>
      <c r="BO11" s="26"/>
      <c r="BP11" s="26"/>
      <c r="BQ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76"/>
      <c r="ED11" s="76"/>
      <c r="EE11" s="26"/>
      <c r="EF11" s="26"/>
    </row>
    <row r="12" spans="1:136" ht="12.75">
      <c r="A12" s="49" t="s">
        <v>143</v>
      </c>
      <c r="B12" s="26">
        <v>0</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7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76"/>
      <c r="BO12" s="26"/>
      <c r="BP12" s="26"/>
      <c r="BQ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76"/>
      <c r="ED12" s="76"/>
      <c r="EE12" s="26"/>
      <c r="EF12" s="26"/>
    </row>
    <row r="13" spans="1:136" ht="25.5">
      <c r="A13" s="49" t="s">
        <v>144</v>
      </c>
      <c r="B13" s="75">
        <v>1E+99</v>
      </c>
      <c r="C13" s="75"/>
      <c r="D13" s="26"/>
      <c r="E13" s="26"/>
      <c r="F13" s="75"/>
      <c r="G13" s="26"/>
      <c r="H13" s="75"/>
      <c r="I13" s="26"/>
      <c r="J13" s="75"/>
      <c r="K13" s="75"/>
      <c r="L13" s="26"/>
      <c r="M13" s="26"/>
      <c r="N13" s="75"/>
      <c r="O13" s="75"/>
      <c r="P13" s="75"/>
      <c r="Q13" s="26"/>
      <c r="R13" s="26"/>
      <c r="S13" s="75"/>
      <c r="T13" s="26"/>
      <c r="U13" s="75"/>
      <c r="V13" s="75"/>
      <c r="W13" s="26"/>
      <c r="X13" s="75"/>
      <c r="Y13" s="75"/>
      <c r="Z13" s="26"/>
      <c r="AA13" s="26"/>
      <c r="AB13" s="75"/>
      <c r="AC13" s="75"/>
      <c r="AD13" s="26"/>
      <c r="AE13" s="75"/>
      <c r="AF13" s="75"/>
      <c r="AG13" s="75"/>
      <c r="AH13" s="76"/>
      <c r="AI13" s="75"/>
      <c r="AJ13" s="75"/>
      <c r="AK13" s="75"/>
      <c r="AL13" s="75"/>
      <c r="AM13" s="75"/>
      <c r="AN13" s="75"/>
      <c r="AO13" s="26"/>
      <c r="AP13" s="75"/>
      <c r="AQ13" s="75"/>
      <c r="AR13" s="75"/>
      <c r="AS13" s="26"/>
      <c r="AT13" s="26"/>
      <c r="AU13" s="26"/>
      <c r="AV13" s="75"/>
      <c r="AW13" s="26"/>
      <c r="AX13" s="75"/>
      <c r="AY13" s="75"/>
      <c r="AZ13" s="75"/>
      <c r="BA13" s="75"/>
      <c r="BB13" s="75"/>
      <c r="BC13" s="75"/>
      <c r="BD13" s="26"/>
      <c r="BE13" s="75"/>
      <c r="BF13" s="75"/>
      <c r="BG13" s="26"/>
      <c r="BH13" s="75"/>
      <c r="BI13" s="26"/>
      <c r="BJ13" s="75"/>
      <c r="BK13" s="26"/>
      <c r="BL13" s="75"/>
      <c r="BM13" s="75"/>
      <c r="BN13" s="76"/>
      <c r="BO13" s="75"/>
      <c r="BP13" s="75"/>
      <c r="BQ13" s="75"/>
      <c r="CY13" s="75"/>
      <c r="CZ13" s="26"/>
      <c r="DA13" s="26"/>
      <c r="DB13" s="75"/>
      <c r="DC13" s="26"/>
      <c r="DD13" s="75"/>
      <c r="DE13" s="26"/>
      <c r="DF13" s="75"/>
      <c r="DG13" s="26"/>
      <c r="DH13" s="75"/>
      <c r="DI13" s="26"/>
      <c r="DJ13" s="75"/>
      <c r="DK13" s="26"/>
      <c r="DL13" s="75"/>
      <c r="DM13" s="26"/>
      <c r="DN13" s="75"/>
      <c r="DO13" s="26"/>
      <c r="DP13" s="75"/>
      <c r="DQ13" s="26"/>
      <c r="DR13" s="75"/>
      <c r="DS13" s="26"/>
      <c r="DT13" s="26"/>
      <c r="DU13" s="75"/>
      <c r="DV13" s="26"/>
      <c r="DW13" s="26"/>
      <c r="DX13" s="75"/>
      <c r="DY13" s="75"/>
      <c r="DZ13" s="75"/>
      <c r="EA13" s="75"/>
      <c r="EB13" s="26"/>
      <c r="EC13" s="76"/>
      <c r="ED13" s="76"/>
      <c r="EE13" s="75"/>
      <c r="EF13" s="26"/>
    </row>
    <row r="14" spans="1:136" ht="12.75">
      <c r="A14" s="49" t="s">
        <v>67</v>
      </c>
      <c r="B14" s="26">
        <v>0</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7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76"/>
      <c r="BO14" s="26"/>
      <c r="BP14" s="26"/>
      <c r="BQ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76"/>
      <c r="ED14" s="76"/>
      <c r="EE14" s="26"/>
      <c r="EF14" s="26"/>
    </row>
    <row r="15" spans="1:136" ht="12.75">
      <c r="A15" s="49" t="s">
        <v>68</v>
      </c>
      <c r="B15" s="26">
        <v>1</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7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76"/>
      <c r="BO15" s="26"/>
      <c r="BP15" s="26"/>
      <c r="BQ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76"/>
      <c r="ED15" s="76"/>
      <c r="EE15" s="26"/>
      <c r="EF15" s="26"/>
    </row>
    <row r="16" spans="1:136" ht="12.75">
      <c r="A16" s="49" t="s">
        <v>69</v>
      </c>
      <c r="B16" s="26">
        <v>1</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7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76"/>
      <c r="BO16" s="26"/>
      <c r="BP16" s="26"/>
      <c r="BQ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76"/>
      <c r="ED16" s="76"/>
      <c r="EE16" s="26"/>
      <c r="EF16" s="26"/>
    </row>
    <row r="17" spans="1:136" ht="12.75">
      <c r="A17" s="48" t="s">
        <v>145</v>
      </c>
      <c r="B17" s="26">
        <v>0</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7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76"/>
      <c r="BO17" s="26"/>
      <c r="BP17" s="26"/>
      <c r="BQ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76"/>
      <c r="ED17" s="76"/>
      <c r="EE17" s="26"/>
      <c r="EF17" s="26"/>
    </row>
    <row r="18" spans="1:136" ht="12.75">
      <c r="A18" s="48" t="s">
        <v>143</v>
      </c>
      <c r="B18" s="26">
        <v>0</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7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76"/>
      <c r="BO18" s="26"/>
      <c r="BP18" s="26"/>
      <c r="BQ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76"/>
      <c r="ED18" s="76"/>
      <c r="EE18" s="26"/>
      <c r="EF18" s="26"/>
    </row>
    <row r="19" spans="1:136" ht="25.5">
      <c r="A19" s="48" t="s">
        <v>144</v>
      </c>
      <c r="B19" s="26">
        <v>0</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7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76"/>
      <c r="BO19" s="26"/>
      <c r="BP19" s="26"/>
      <c r="BQ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76"/>
      <c r="ED19" s="76"/>
      <c r="EE19" s="26"/>
      <c r="EF19" s="26"/>
    </row>
    <row r="20" spans="1:136" ht="12.75">
      <c r="A20" s="48" t="s">
        <v>67</v>
      </c>
      <c r="B20" s="26">
        <v>0</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7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76"/>
      <c r="BO20" s="26"/>
      <c r="BP20" s="26"/>
      <c r="BQ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76"/>
      <c r="ED20" s="76"/>
      <c r="EE20" s="26"/>
      <c r="EF20" s="26"/>
    </row>
    <row r="21" spans="1:136" ht="12.75">
      <c r="A21" s="48" t="s">
        <v>68</v>
      </c>
      <c r="B21" s="26">
        <v>1</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7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76"/>
      <c r="BO21" s="26"/>
      <c r="BP21" s="26"/>
      <c r="BQ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76"/>
      <c r="ED21" s="76"/>
      <c r="EE21" s="26"/>
      <c r="EF21" s="26"/>
    </row>
    <row r="22" spans="1:136" ht="12.75">
      <c r="A22" s="48" t="s">
        <v>69</v>
      </c>
      <c r="B22" s="26">
        <v>1</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7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76"/>
      <c r="BO22" s="26"/>
      <c r="BP22" s="26"/>
      <c r="BQ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76"/>
      <c r="ED22" s="76"/>
      <c r="EE22" s="26"/>
      <c r="EF22" s="26"/>
    </row>
    <row r="23" spans="1:136" ht="12.75">
      <c r="A23" s="48" t="s">
        <v>147</v>
      </c>
      <c r="B23" s="26">
        <v>2</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7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76"/>
      <c r="BO23" s="26"/>
      <c r="BP23" s="26"/>
      <c r="BQ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76"/>
      <c r="ED23" s="76"/>
      <c r="EE23" s="26"/>
      <c r="EF23" s="26"/>
    </row>
    <row r="24" spans="1:136" ht="12.75">
      <c r="A24" s="50" t="s">
        <v>148</v>
      </c>
      <c r="B24" s="26" t="s">
        <v>112</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7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76"/>
      <c r="BO24" s="26"/>
      <c r="BP24" s="26"/>
      <c r="BQ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76"/>
      <c r="ED24" s="76"/>
      <c r="EE24" s="26"/>
      <c r="EF24" s="26"/>
    </row>
    <row r="25" spans="1:136" ht="12.75">
      <c r="A25" s="50" t="s">
        <v>106</v>
      </c>
      <c r="B25" s="26">
        <v>1</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7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76"/>
      <c r="BO25" s="26"/>
      <c r="BP25" s="26"/>
      <c r="BQ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76"/>
      <c r="ED25" s="76"/>
      <c r="EE25" s="26"/>
      <c r="EF25" s="26"/>
    </row>
    <row r="26" spans="1:136" ht="12.75">
      <c r="A26" s="50" t="s">
        <v>156</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7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76"/>
      <c r="BO26" s="26"/>
      <c r="BP26" s="26"/>
      <c r="BQ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76"/>
      <c r="ED26" s="76"/>
      <c r="EE26" s="26"/>
      <c r="EF26" s="26"/>
    </row>
    <row r="27" spans="1:136" ht="25.5">
      <c r="A27" s="51" t="s">
        <v>158</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7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76"/>
      <c r="BO27" s="26"/>
      <c r="BP27" s="26"/>
      <c r="BQ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76"/>
      <c r="ED27" s="76"/>
      <c r="EE27" s="26"/>
      <c r="EF27" s="26"/>
    </row>
    <row r="28" spans="1:136" ht="25.5">
      <c r="A28" s="51" t="s">
        <v>9</v>
      </c>
      <c r="B28" s="26" t="b">
        <v>0</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7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76"/>
      <c r="BO28" s="26"/>
      <c r="BP28" s="26"/>
      <c r="BQ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76"/>
      <c r="ED28" s="76"/>
      <c r="EE28" s="26"/>
      <c r="EF28" s="26"/>
    </row>
    <row r="29" spans="1:136" ht="12.75">
      <c r="A29" s="51" t="s">
        <v>149</v>
      </c>
      <c r="B29" s="26">
        <v>0</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7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76"/>
      <c r="BO29" s="26"/>
      <c r="BP29" s="26"/>
      <c r="BQ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76"/>
      <c r="ED29" s="76"/>
      <c r="EE29" s="26"/>
      <c r="EF29" s="26"/>
    </row>
    <row r="30" spans="1:136" ht="25.5">
      <c r="A30" s="51" t="s">
        <v>150</v>
      </c>
      <c r="B30" s="26" t="b">
        <v>1</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7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76"/>
      <c r="BO30" s="26"/>
      <c r="BP30" s="26"/>
      <c r="BQ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76"/>
      <c r="ED30" s="76"/>
      <c r="EE30" s="26"/>
      <c r="EF30" s="26"/>
    </row>
    <row r="31" spans="1:136" ht="12.75">
      <c r="A31" s="50" t="s">
        <v>153</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7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76"/>
      <c r="BO31" s="26"/>
      <c r="BP31" s="26"/>
      <c r="BQ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76"/>
      <c r="ED31" s="76"/>
      <c r="EE31" s="26"/>
      <c r="EF31" s="26"/>
    </row>
    <row r="32" spans="1:136" ht="12.75">
      <c r="A32" s="51" t="s">
        <v>151</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7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76"/>
      <c r="BO32" s="26"/>
      <c r="BP32" s="26"/>
      <c r="BQ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76"/>
      <c r="ED32" s="76"/>
      <c r="EE32" s="26"/>
      <c r="EF32" s="26"/>
    </row>
    <row r="33" spans="1:136" ht="12.75">
      <c r="A33" s="51" t="s">
        <v>157</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7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76"/>
      <c r="BO33" s="26"/>
      <c r="BP33" s="26"/>
      <c r="BQ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76"/>
      <c r="ED33" s="76"/>
      <c r="EE33" s="26"/>
      <c r="EF33" s="26"/>
    </row>
    <row r="34" spans="1:136" ht="12.75">
      <c r="A34" s="50" t="s">
        <v>152</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7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76"/>
      <c r="BO34" s="26"/>
      <c r="BP34" s="26"/>
      <c r="BQ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76"/>
      <c r="ED34" s="76"/>
      <c r="EE34" s="26"/>
      <c r="EF34" s="26"/>
    </row>
    <row r="35" spans="1:136" ht="12.75">
      <c r="A35" s="51" t="s">
        <v>151</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7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76"/>
      <c r="BO35" s="26"/>
      <c r="BP35" s="26"/>
      <c r="BQ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76"/>
      <c r="ED35" s="76"/>
      <c r="EE35" s="26"/>
      <c r="EF35" s="26"/>
    </row>
    <row r="36" spans="1:136" ht="12.75">
      <c r="A36" s="51" t="s">
        <v>157</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7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76"/>
      <c r="BO36" s="26"/>
      <c r="BP36" s="26"/>
      <c r="BQ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76"/>
      <c r="ED36" s="76"/>
      <c r="EE36" s="26"/>
      <c r="EF36" s="26"/>
    </row>
    <row r="37" spans="1:136" ht="25.5">
      <c r="A37" s="50" t="s">
        <v>154</v>
      </c>
      <c r="B37" s="26" t="str">
        <f>StorageList!$B$1</f>
        <v>Inv1</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7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76"/>
      <c r="BO37" s="26"/>
      <c r="BP37" s="26"/>
      <c r="BQ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76"/>
      <c r="ED37" s="76"/>
      <c r="EE37" s="26"/>
      <c r="EF37" s="26"/>
    </row>
    <row r="38" spans="1:136" ht="12.75">
      <c r="A38" s="51" t="s">
        <v>151</v>
      </c>
      <c r="B38" s="26" t="s">
        <v>243</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7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76"/>
      <c r="BO38" s="26"/>
      <c r="BP38" s="26"/>
      <c r="BQ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76"/>
      <c r="ED38" s="76"/>
      <c r="EE38" s="26"/>
      <c r="EF38" s="26"/>
    </row>
    <row r="39" spans="1:136" ht="12.75">
      <c r="A39" s="51" t="s">
        <v>161</v>
      </c>
      <c r="B39" s="26">
        <v>0</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7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76"/>
      <c r="BO39" s="26"/>
      <c r="BP39" s="26"/>
      <c r="BQ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76"/>
      <c r="ED39" s="76"/>
      <c r="EE39" s="26"/>
      <c r="EF39" s="26"/>
    </row>
    <row r="40" spans="1:136" ht="12.75">
      <c r="A40" s="51" t="s">
        <v>162</v>
      </c>
      <c r="B40" s="26">
        <v>14</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7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76"/>
      <c r="BO40" s="26"/>
      <c r="BP40" s="26"/>
      <c r="BQ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76"/>
      <c r="ED40" s="76"/>
      <c r="EE40" s="26"/>
      <c r="EF40" s="26"/>
    </row>
    <row r="41" spans="1:136" ht="12.75">
      <c r="A41" s="50" t="s">
        <v>155</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7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76"/>
      <c r="BO41" s="26"/>
      <c r="BP41" s="26"/>
      <c r="BQ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76"/>
      <c r="ED41" s="76"/>
      <c r="EE41" s="26"/>
      <c r="EF41" s="26"/>
    </row>
    <row r="42" spans="1:136" ht="12.75">
      <c r="A42" s="51" t="s">
        <v>151</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7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76"/>
      <c r="BO42" s="26"/>
      <c r="BP42" s="26"/>
      <c r="BQ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76"/>
      <c r="ED42" s="76"/>
      <c r="EE42" s="26"/>
      <c r="EF42" s="26"/>
    </row>
    <row r="43" spans="1:136" ht="12.75">
      <c r="A43" s="51" t="s">
        <v>161</v>
      </c>
      <c r="B43" s="26">
        <v>0</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7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76"/>
      <c r="BO43" s="26"/>
      <c r="BP43" s="26"/>
      <c r="BQ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76"/>
      <c r="ED43" s="76"/>
      <c r="EE43" s="26"/>
      <c r="EF43" s="26"/>
    </row>
    <row r="44" spans="1:136" ht="12.75">
      <c r="A44" s="51" t="s">
        <v>162</v>
      </c>
      <c r="B44" s="26">
        <v>3</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7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76"/>
      <c r="BO44" s="26"/>
      <c r="BP44" s="26"/>
      <c r="BQ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76"/>
      <c r="ED44" s="76"/>
      <c r="EE44" s="26"/>
      <c r="EF44" s="26"/>
    </row>
    <row r="45" spans="1:136" ht="12.75">
      <c r="A45" s="51" t="s">
        <v>225</v>
      </c>
      <c r="B45" s="26">
        <v>0</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7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76"/>
      <c r="BO45" s="26"/>
      <c r="BP45" s="26"/>
      <c r="BQ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76"/>
      <c r="ED45" s="76"/>
      <c r="EE45" s="26"/>
      <c r="EF45" s="26"/>
    </row>
    <row r="46" spans="1:136" ht="12.75">
      <c r="A46" s="51" t="s">
        <v>226</v>
      </c>
      <c r="B46" s="26">
        <v>20</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7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76"/>
      <c r="BO46" s="26"/>
      <c r="BP46" s="26"/>
      <c r="BQ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76"/>
      <c r="ED46" s="76"/>
      <c r="EE46" s="26"/>
      <c r="EF46" s="26"/>
    </row>
    <row r="47" spans="1:136" ht="12.75">
      <c r="A47" s="50" t="s">
        <v>113</v>
      </c>
      <c r="B47" s="26">
        <v>1</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7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76"/>
      <c r="BO47" s="26"/>
      <c r="BP47" s="26"/>
      <c r="BQ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76"/>
      <c r="ED47" s="76"/>
      <c r="EE47" s="26"/>
      <c r="EF47" s="26"/>
    </row>
    <row r="48" spans="1:136" ht="12.75">
      <c r="A48" s="50" t="s">
        <v>114</v>
      </c>
      <c r="B48" s="26">
        <v>10</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7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76"/>
      <c r="BO48" s="26"/>
      <c r="BP48" s="26"/>
      <c r="BQ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76"/>
      <c r="ED48" s="76"/>
      <c r="EE48" s="26"/>
      <c r="EF48" s="26"/>
    </row>
    <row r="49" spans="1:136" ht="25.5">
      <c r="A49" s="51" t="s">
        <v>163</v>
      </c>
      <c r="B49" s="26">
        <v>20</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7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76"/>
      <c r="BO49" s="26"/>
      <c r="BP49" s="26"/>
      <c r="BQ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76"/>
      <c r="ED49" s="76"/>
      <c r="EE49" s="26"/>
      <c r="EF49" s="26"/>
    </row>
    <row r="50" spans="1:136" ht="12.75">
      <c r="A50" s="50" t="s">
        <v>166</v>
      </c>
      <c r="B50" s="26">
        <v>17</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7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76"/>
      <c r="BO50" s="26"/>
      <c r="BP50" s="26"/>
      <c r="BQ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76"/>
      <c r="ED50" s="76"/>
      <c r="EE50" s="26"/>
      <c r="EF50" s="26"/>
    </row>
    <row r="51" spans="1:136" ht="12.75">
      <c r="A51" s="50" t="s">
        <v>164</v>
      </c>
      <c r="B51" s="26">
        <v>1</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7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76"/>
      <c r="BO51" s="26"/>
      <c r="BP51" s="26"/>
      <c r="BQ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76"/>
      <c r="ED51" s="76"/>
      <c r="EE51" s="26"/>
      <c r="EF51" s="26"/>
    </row>
    <row r="52" spans="1:136" ht="12.75">
      <c r="A52" s="50" t="s">
        <v>165</v>
      </c>
      <c r="B52" s="26">
        <v>2</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7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76"/>
      <c r="BO52" s="26"/>
      <c r="BP52" s="26"/>
      <c r="BQ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76"/>
      <c r="ED52" s="76"/>
      <c r="EE52" s="26"/>
      <c r="EF52" s="26"/>
    </row>
    <row r="53" spans="1:136" ht="12.75">
      <c r="A53" s="50" t="s">
        <v>167</v>
      </c>
      <c r="B53" s="26">
        <v>0</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7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76"/>
      <c r="BO53" s="26"/>
      <c r="BP53" s="26"/>
      <c r="BQ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76"/>
      <c r="ED53" s="76"/>
      <c r="EE53" s="26"/>
      <c r="EF53" s="26"/>
    </row>
    <row r="54" spans="1:136" ht="12.75">
      <c r="A54" s="50" t="s">
        <v>107</v>
      </c>
      <c r="B54" s="26">
        <v>15</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7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76"/>
      <c r="BO54" s="26"/>
      <c r="BP54" s="26"/>
      <c r="BQ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76"/>
      <c r="ED54" s="76"/>
      <c r="EE54" s="26"/>
      <c r="EF54" s="26"/>
    </row>
    <row r="55" spans="1:136" ht="12.75">
      <c r="A55" s="50" t="s">
        <v>159</v>
      </c>
      <c r="B55" s="26">
        <v>1</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7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76"/>
      <c r="BO55" s="26"/>
      <c r="BP55" s="26"/>
      <c r="BQ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76"/>
      <c r="ED55" s="76"/>
      <c r="EE55" s="26"/>
      <c r="EF55" s="26"/>
    </row>
    <row r="56" spans="1:136" ht="12.75">
      <c r="A56" s="51" t="s">
        <v>143</v>
      </c>
      <c r="B56" s="26">
        <v>0</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7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76"/>
      <c r="BO56" s="26"/>
      <c r="BP56" s="26"/>
      <c r="BQ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76"/>
      <c r="ED56" s="76"/>
      <c r="EE56" s="26"/>
      <c r="EF56" s="26"/>
    </row>
    <row r="57" spans="1:136" ht="25.5">
      <c r="A57" s="51" t="s">
        <v>144</v>
      </c>
      <c r="B57" s="26">
        <v>1</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7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76"/>
      <c r="BO57" s="26"/>
      <c r="BP57" s="26"/>
      <c r="BQ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76"/>
      <c r="ED57" s="76"/>
      <c r="EE57" s="26"/>
      <c r="EF57" s="26"/>
    </row>
    <row r="58" spans="1:136" ht="12.75">
      <c r="A58" s="51" t="s">
        <v>67</v>
      </c>
      <c r="B58" s="26">
        <v>0</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7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76"/>
      <c r="BO58" s="26"/>
      <c r="BP58" s="26"/>
      <c r="BQ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76"/>
      <c r="ED58" s="76"/>
      <c r="EE58" s="26"/>
      <c r="EF58" s="26"/>
    </row>
    <row r="59" spans="1:136" ht="12.75">
      <c r="A59" s="51" t="s">
        <v>68</v>
      </c>
      <c r="B59" s="26">
        <v>0</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7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76"/>
      <c r="BO59" s="26"/>
      <c r="BP59" s="26"/>
      <c r="BQ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76"/>
      <c r="ED59" s="76"/>
      <c r="EE59" s="26"/>
      <c r="EF59" s="26"/>
    </row>
    <row r="60" spans="1:136" ht="12.75">
      <c r="A60" s="51" t="s">
        <v>69</v>
      </c>
      <c r="B60" s="26">
        <v>0</v>
      </c>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7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76"/>
      <c r="BO60" s="26"/>
      <c r="BP60" s="26"/>
      <c r="BQ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76"/>
      <c r="ED60" s="76"/>
      <c r="EE60" s="26"/>
      <c r="EF60" s="26"/>
    </row>
    <row r="61" spans="1:136" ht="12.75">
      <c r="A61" s="52" t="s">
        <v>148</v>
      </c>
      <c r="B61" s="26" t="s">
        <v>241</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7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76"/>
      <c r="BO61" s="26"/>
      <c r="BP61" s="26"/>
      <c r="BQ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76"/>
      <c r="ED61" s="76"/>
      <c r="EE61" s="26"/>
      <c r="EF61" s="26"/>
    </row>
    <row r="62" spans="1:136" ht="12.75">
      <c r="A62" s="52" t="s">
        <v>106</v>
      </c>
      <c r="B62" s="26">
        <v>1</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7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76"/>
      <c r="BO62" s="26"/>
      <c r="BP62" s="26"/>
      <c r="BQ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76"/>
      <c r="ED62" s="76"/>
      <c r="EE62" s="26"/>
      <c r="EF62" s="26"/>
    </row>
    <row r="63" spans="1:136" ht="12.75">
      <c r="A63" s="52" t="s">
        <v>156</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7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76"/>
      <c r="BO63" s="26"/>
      <c r="BP63" s="26"/>
      <c r="BQ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76"/>
      <c r="ED63" s="76"/>
      <c r="EE63" s="26"/>
      <c r="EF63" s="26"/>
    </row>
    <row r="64" spans="1:136" ht="25.5">
      <c r="A64" s="53" t="s">
        <v>158</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7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76"/>
      <c r="BO64" s="26"/>
      <c r="BP64" s="26"/>
      <c r="BQ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76"/>
      <c r="ED64" s="76"/>
      <c r="EE64" s="26"/>
      <c r="EF64" s="26"/>
    </row>
    <row r="65" spans="1:136" ht="25.5">
      <c r="A65" s="53" t="s">
        <v>9</v>
      </c>
      <c r="B65" s="26" t="b">
        <v>0</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7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76"/>
      <c r="BO65" s="26"/>
      <c r="BP65" s="26"/>
      <c r="BQ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76"/>
      <c r="ED65" s="76"/>
      <c r="EE65" s="26"/>
      <c r="EF65" s="26"/>
    </row>
    <row r="66" spans="1:136" ht="12.75">
      <c r="A66" s="53" t="s">
        <v>149</v>
      </c>
      <c r="B66" s="26">
        <v>0</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7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76"/>
      <c r="BO66" s="26"/>
      <c r="BP66" s="26"/>
      <c r="BQ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76"/>
      <c r="ED66" s="76"/>
      <c r="EE66" s="26"/>
      <c r="EF66" s="26"/>
    </row>
    <row r="67" spans="1:136" ht="25.5">
      <c r="A67" s="53" t="s">
        <v>150</v>
      </c>
      <c r="B67" s="26" t="b">
        <v>1</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7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76"/>
      <c r="BO67" s="26"/>
      <c r="BP67" s="26"/>
      <c r="BQ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76"/>
      <c r="ED67" s="76"/>
      <c r="EE67" s="26"/>
      <c r="EF67" s="26"/>
    </row>
    <row r="68" spans="1:136" ht="12.75">
      <c r="A68" s="52" t="s">
        <v>153</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7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76"/>
      <c r="BO68" s="26"/>
      <c r="BP68" s="26"/>
      <c r="BQ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76"/>
      <c r="ED68" s="76"/>
      <c r="EE68" s="26"/>
      <c r="EF68" s="26"/>
    </row>
    <row r="69" spans="1:136" ht="12.75">
      <c r="A69" s="53" t="s">
        <v>151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7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76"/>
      <c r="BO69" s="26"/>
      <c r="BP69" s="26"/>
      <c r="BQ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76"/>
      <c r="ED69" s="76"/>
      <c r="EE69" s="26"/>
      <c r="EF69" s="26"/>
    </row>
    <row r="70" spans="1:136" ht="12.75">
      <c r="A70" s="53" t="s">
        <v>157</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7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76"/>
      <c r="BO70" s="26"/>
      <c r="BP70" s="26"/>
      <c r="BQ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76"/>
      <c r="ED70" s="76"/>
      <c r="EE70" s="26"/>
      <c r="EF70" s="26"/>
    </row>
    <row r="71" spans="1:136" ht="12.75">
      <c r="A71" s="52" t="s">
        <v>152</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7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76"/>
      <c r="BO71" s="26"/>
      <c r="BP71" s="26"/>
      <c r="BQ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76"/>
      <c r="ED71" s="76"/>
      <c r="EE71" s="26"/>
      <c r="EF71" s="26"/>
    </row>
    <row r="72" spans="1:136" ht="12.75">
      <c r="A72" s="53" t="s">
        <v>151</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7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76"/>
      <c r="BO72" s="26"/>
      <c r="BP72" s="26"/>
      <c r="BQ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76"/>
      <c r="ED72" s="76"/>
      <c r="EE72" s="26"/>
      <c r="EF72" s="26"/>
    </row>
    <row r="73" spans="1:136" ht="12.75">
      <c r="A73" s="53" t="s">
        <v>157</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7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76"/>
      <c r="BO73" s="26"/>
      <c r="BP73" s="26"/>
      <c r="BQ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76"/>
      <c r="ED73" s="76"/>
      <c r="EE73" s="26"/>
      <c r="EF73" s="26"/>
    </row>
    <row r="74" spans="1:136" ht="25.5">
      <c r="A74" s="52" t="s">
        <v>154</v>
      </c>
      <c r="B74" s="26" t="str">
        <f>StorageList!$C$1</f>
        <v>Inv2</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76"/>
      <c r="AI74" s="26"/>
      <c r="AJ74" s="26"/>
      <c r="AK74" s="26"/>
      <c r="AL74" s="26"/>
      <c r="AM74" s="26"/>
      <c r="AN74" s="26"/>
      <c r="AO74" s="26"/>
      <c r="AP74" s="80"/>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76"/>
      <c r="BO74" s="26"/>
      <c r="BP74" s="26"/>
      <c r="BQ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76"/>
      <c r="ED74" s="76"/>
      <c r="EE74" s="26"/>
      <c r="EF74" s="26"/>
    </row>
    <row r="75" spans="1:136" ht="12.75">
      <c r="A75" s="53" t="s">
        <v>151</v>
      </c>
      <c r="B75" s="26" t="s">
        <v>244</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7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76"/>
      <c r="BO75" s="26"/>
      <c r="BP75" s="26"/>
      <c r="BQ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76"/>
      <c r="ED75" s="76"/>
      <c r="EE75" s="26"/>
      <c r="EF75" s="26"/>
    </row>
    <row r="76" spans="1:136" ht="12.75">
      <c r="A76" s="53" t="s">
        <v>161</v>
      </c>
      <c r="B76" s="26">
        <v>0</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7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76"/>
      <c r="BO76" s="26"/>
      <c r="BP76" s="26"/>
      <c r="BQ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76"/>
      <c r="ED76" s="76"/>
      <c r="EE76" s="26"/>
      <c r="EF76" s="26"/>
    </row>
    <row r="77" spans="1:136" ht="12.75">
      <c r="A77" s="53" t="s">
        <v>162</v>
      </c>
      <c r="B77" s="26">
        <v>13</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7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76"/>
      <c r="BO77" s="26"/>
      <c r="BP77" s="26"/>
      <c r="BQ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76"/>
      <c r="ED77" s="76"/>
      <c r="EE77" s="26"/>
      <c r="EF77" s="26"/>
    </row>
    <row r="78" spans="1:136" ht="12.75">
      <c r="A78" s="52" t="s">
        <v>155</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7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76"/>
      <c r="BO78" s="26"/>
      <c r="BP78" s="26"/>
      <c r="BQ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76"/>
      <c r="ED78" s="76"/>
      <c r="EE78" s="26"/>
      <c r="EF78" s="26"/>
    </row>
    <row r="79" spans="1:136" ht="12.75">
      <c r="A79" s="53" t="s">
        <v>151</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7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76"/>
      <c r="BO79" s="26"/>
      <c r="BP79" s="26"/>
      <c r="BQ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76"/>
      <c r="ED79" s="76"/>
      <c r="EE79" s="26"/>
      <c r="EF79" s="26"/>
    </row>
    <row r="80" spans="1:136" ht="12.75">
      <c r="A80" s="53" t="s">
        <v>161</v>
      </c>
      <c r="B80" s="26">
        <v>0</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7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76"/>
      <c r="BO80" s="26"/>
      <c r="BP80" s="26"/>
      <c r="BQ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76"/>
      <c r="ED80" s="76"/>
      <c r="EE80" s="26"/>
      <c r="EF80" s="26"/>
    </row>
    <row r="81" spans="1:136" ht="12.75">
      <c r="A81" s="53" t="s">
        <v>162</v>
      </c>
      <c r="B81" s="26">
        <v>0</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7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76"/>
      <c r="BO81" s="26"/>
      <c r="BP81" s="26"/>
      <c r="BQ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76"/>
      <c r="ED81" s="76"/>
      <c r="EE81" s="26"/>
      <c r="EF81" s="26"/>
    </row>
    <row r="82" spans="1:136" ht="12.75">
      <c r="A82" s="53" t="s">
        <v>233</v>
      </c>
      <c r="B82" s="26">
        <v>0</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7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76"/>
      <c r="BO82" s="26"/>
      <c r="BP82" s="26"/>
      <c r="BQ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76"/>
      <c r="ED82" s="76"/>
      <c r="EE82" s="26"/>
      <c r="EF82" s="26"/>
    </row>
    <row r="83" spans="1:136" ht="12.75">
      <c r="A83" s="53" t="s">
        <v>226</v>
      </c>
      <c r="B83" s="26">
        <v>0</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7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76"/>
      <c r="BO83" s="26"/>
      <c r="BP83" s="26"/>
      <c r="BQ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76"/>
      <c r="ED83" s="76"/>
      <c r="EE83" s="26"/>
      <c r="EF83" s="26"/>
    </row>
    <row r="84" spans="1:136" ht="12.75">
      <c r="A84" s="52" t="s">
        <v>113</v>
      </c>
      <c r="B84" s="26">
        <v>1</v>
      </c>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7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76"/>
      <c r="BO84" s="26"/>
      <c r="BP84" s="26"/>
      <c r="BQ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76"/>
      <c r="ED84" s="76"/>
      <c r="EE84" s="26"/>
      <c r="EF84" s="26"/>
    </row>
    <row r="85" spans="1:136" ht="12.75">
      <c r="A85" s="52" t="s">
        <v>114</v>
      </c>
      <c r="B85" s="26">
        <v>10</v>
      </c>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7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76"/>
      <c r="BO85" s="26"/>
      <c r="BP85" s="26"/>
      <c r="BQ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76"/>
      <c r="ED85" s="76"/>
      <c r="EE85" s="26"/>
      <c r="EF85" s="26"/>
    </row>
    <row r="86" spans="1:136" ht="25.5">
      <c r="A86" s="53" t="s">
        <v>163</v>
      </c>
      <c r="B86" s="26">
        <v>13</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7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76"/>
      <c r="BO86" s="26"/>
      <c r="BP86" s="26"/>
      <c r="BQ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76"/>
      <c r="ED86" s="76"/>
      <c r="EE86" s="26"/>
      <c r="EF86" s="26"/>
    </row>
    <row r="87" spans="1:136" ht="12.75">
      <c r="A87" s="52" t="s">
        <v>166</v>
      </c>
      <c r="B87" s="26">
        <v>13</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7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76"/>
      <c r="BO87" s="26"/>
      <c r="BP87" s="26"/>
      <c r="BQ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76"/>
      <c r="ED87" s="76"/>
      <c r="EE87" s="26"/>
      <c r="EF87" s="26"/>
    </row>
    <row r="88" spans="1:136" ht="12.75">
      <c r="A88" s="52" t="s">
        <v>164</v>
      </c>
      <c r="B88" s="26">
        <v>2</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7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76"/>
      <c r="BO88" s="26"/>
      <c r="BP88" s="26"/>
      <c r="BQ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76"/>
      <c r="ED88" s="76"/>
      <c r="EE88" s="26"/>
      <c r="EF88" s="26"/>
    </row>
    <row r="89" spans="1:136" ht="12.75">
      <c r="A89" s="52" t="s">
        <v>165</v>
      </c>
      <c r="B89" s="26">
        <v>1</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7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76"/>
      <c r="BO89" s="26"/>
      <c r="BP89" s="26"/>
      <c r="BQ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76"/>
      <c r="ED89" s="76"/>
      <c r="EE89" s="26"/>
      <c r="EF89" s="26"/>
    </row>
    <row r="90" spans="1:136" ht="12.75">
      <c r="A90" s="52" t="s">
        <v>167</v>
      </c>
      <c r="B90" s="26">
        <v>0</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7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76"/>
      <c r="BO90" s="26"/>
      <c r="BP90" s="26"/>
      <c r="BQ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76"/>
      <c r="ED90" s="76"/>
      <c r="EE90" s="26"/>
      <c r="EF90" s="26"/>
    </row>
    <row r="91" spans="1:136" ht="12.75">
      <c r="A91" s="52" t="s">
        <v>107</v>
      </c>
      <c r="B91" s="26">
        <v>15</v>
      </c>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7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76"/>
      <c r="BO91" s="26"/>
      <c r="BP91" s="26"/>
      <c r="BQ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76"/>
      <c r="ED91" s="76"/>
      <c r="EE91" s="26"/>
      <c r="EF91" s="26"/>
    </row>
    <row r="92" spans="1:136" ht="12.75">
      <c r="A92" s="52" t="s">
        <v>159</v>
      </c>
      <c r="B92" s="26">
        <v>1</v>
      </c>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7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76"/>
      <c r="BO92" s="26"/>
      <c r="BP92" s="26"/>
      <c r="BQ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76"/>
      <c r="ED92" s="76"/>
      <c r="EE92" s="26"/>
      <c r="EF92" s="26"/>
    </row>
    <row r="93" spans="1:136" ht="12.75">
      <c r="A93" s="53" t="s">
        <v>143</v>
      </c>
      <c r="B93" s="26">
        <v>0</v>
      </c>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7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76"/>
      <c r="BO93" s="26"/>
      <c r="BP93" s="26"/>
      <c r="BQ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76"/>
      <c r="ED93" s="76"/>
      <c r="EE93" s="26"/>
      <c r="EF93" s="26"/>
    </row>
    <row r="94" spans="1:136" ht="25.5">
      <c r="A94" s="53" t="s">
        <v>144</v>
      </c>
      <c r="B94" s="26">
        <v>1</v>
      </c>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7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76"/>
      <c r="BO94" s="26"/>
      <c r="BP94" s="26"/>
      <c r="BQ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76"/>
      <c r="ED94" s="76"/>
      <c r="EE94" s="26"/>
      <c r="EF94" s="26"/>
    </row>
    <row r="95" spans="1:136" ht="12.75">
      <c r="A95" s="53" t="s">
        <v>67</v>
      </c>
      <c r="B95" s="26">
        <v>0</v>
      </c>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7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76"/>
      <c r="BO95" s="26"/>
      <c r="BP95" s="26"/>
      <c r="BQ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76"/>
      <c r="ED95" s="76"/>
      <c r="EE95" s="26"/>
      <c r="EF95" s="26"/>
    </row>
    <row r="96" spans="1:136" ht="12.75">
      <c r="A96" s="53" t="s">
        <v>68</v>
      </c>
      <c r="B96" s="26">
        <v>0</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7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76"/>
      <c r="BO96" s="26"/>
      <c r="BP96" s="26"/>
      <c r="BQ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76"/>
      <c r="ED96" s="76"/>
      <c r="EE96" s="26"/>
      <c r="EF96" s="26"/>
    </row>
    <row r="97" spans="1:136" ht="12.75">
      <c r="A97" s="53" t="s">
        <v>69</v>
      </c>
      <c r="B97" s="26">
        <v>0</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7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76"/>
      <c r="BO97" s="26"/>
      <c r="BP97" s="26"/>
      <c r="BQ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76"/>
      <c r="ED97" s="76"/>
      <c r="EE97" s="26"/>
      <c r="EF97" s="26"/>
    </row>
    <row r="98" spans="1:136" ht="12.75">
      <c r="A98" s="50" t="s">
        <v>148</v>
      </c>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7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76"/>
      <c r="BO98" s="26"/>
      <c r="BP98" s="26"/>
      <c r="BQ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76"/>
      <c r="ED98" s="76"/>
      <c r="EE98" s="26"/>
      <c r="EF98" s="26"/>
    </row>
    <row r="99" spans="1:136" ht="12.75">
      <c r="A99" s="50" t="s">
        <v>106</v>
      </c>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7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76"/>
      <c r="BO99" s="26"/>
      <c r="BP99" s="26"/>
      <c r="BQ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76"/>
      <c r="ED99" s="76"/>
      <c r="EE99" s="26"/>
      <c r="EF99" s="26"/>
    </row>
    <row r="100" spans="1:136" ht="12.75">
      <c r="A100" s="50" t="s">
        <v>156</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7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76"/>
      <c r="BO100" s="26"/>
      <c r="BP100" s="26"/>
      <c r="BQ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76"/>
      <c r="ED100" s="76"/>
      <c r="EE100" s="26"/>
      <c r="EF100" s="26"/>
    </row>
    <row r="101" spans="1:136" ht="25.5">
      <c r="A101" s="51" t="s">
        <v>158</v>
      </c>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7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76"/>
      <c r="BO101" s="26"/>
      <c r="BP101" s="26"/>
      <c r="BQ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76"/>
      <c r="ED101" s="76"/>
      <c r="EE101" s="26"/>
      <c r="EF101" s="26"/>
    </row>
    <row r="102" spans="1:136" ht="25.5">
      <c r="A102" s="51" t="s">
        <v>9</v>
      </c>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7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76"/>
      <c r="BO102" s="26"/>
      <c r="BP102" s="26"/>
      <c r="BQ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76"/>
      <c r="ED102" s="76"/>
      <c r="EE102" s="26"/>
      <c r="EF102" s="26"/>
    </row>
    <row r="103" spans="1:136" ht="12.75">
      <c r="A103" s="51" t="s">
        <v>149</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7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76"/>
      <c r="BO103" s="26"/>
      <c r="BP103" s="26"/>
      <c r="BQ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76"/>
      <c r="ED103" s="76"/>
      <c r="EE103" s="26"/>
      <c r="EF103" s="26"/>
    </row>
    <row r="104" spans="1:136" ht="25.5">
      <c r="A104" s="51" t="s">
        <v>150</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7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76"/>
      <c r="BO104" s="26"/>
      <c r="BP104" s="26"/>
      <c r="BQ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76"/>
      <c r="ED104" s="76"/>
      <c r="EE104" s="26"/>
      <c r="EF104" s="26"/>
    </row>
    <row r="105" spans="1:136" ht="12.75">
      <c r="A105" s="50" t="s">
        <v>153</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7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76"/>
      <c r="BO105" s="26"/>
      <c r="BP105" s="26"/>
      <c r="BQ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76"/>
      <c r="ED105" s="76"/>
      <c r="EE105" s="26"/>
      <c r="EF105" s="26"/>
    </row>
    <row r="106" spans="1:136" ht="12.75">
      <c r="A106" s="51" t="s">
        <v>151</v>
      </c>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7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76"/>
      <c r="BO106" s="26"/>
      <c r="BP106" s="26"/>
      <c r="BQ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76"/>
      <c r="ED106" s="76"/>
      <c r="EE106" s="26"/>
      <c r="EF106" s="26"/>
    </row>
    <row r="107" spans="1:136" ht="12.75">
      <c r="A107" s="51" t="s">
        <v>157</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7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76"/>
      <c r="BO107" s="26"/>
      <c r="BP107" s="26"/>
      <c r="BQ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76"/>
      <c r="ED107" s="76"/>
      <c r="EE107" s="26"/>
      <c r="EF107" s="26"/>
    </row>
    <row r="108" spans="1:136" ht="12.75">
      <c r="A108" s="50" t="s">
        <v>152</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7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76"/>
      <c r="BO108" s="26"/>
      <c r="BP108" s="26"/>
      <c r="BQ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76"/>
      <c r="ED108" s="76"/>
      <c r="EE108" s="26"/>
      <c r="EF108" s="26"/>
    </row>
    <row r="109" spans="1:136" ht="12.75">
      <c r="A109" s="51" t="s">
        <v>151</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7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76"/>
      <c r="BO109" s="26"/>
      <c r="BP109" s="26"/>
      <c r="BQ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76"/>
      <c r="ED109" s="76"/>
      <c r="EE109" s="26"/>
      <c r="EF109" s="26"/>
    </row>
    <row r="110" spans="1:136" ht="12.75">
      <c r="A110" s="51" t="s">
        <v>157</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7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76"/>
      <c r="BO110" s="26"/>
      <c r="BP110" s="26"/>
      <c r="BQ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76"/>
      <c r="ED110" s="76"/>
      <c r="EE110" s="26"/>
      <c r="EF110" s="26"/>
    </row>
    <row r="111" spans="1:136" ht="25.5">
      <c r="A111" s="50" t="s">
        <v>154</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7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76"/>
      <c r="BO111" s="26"/>
      <c r="BP111" s="26"/>
      <c r="BQ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76"/>
      <c r="ED111" s="76"/>
      <c r="EE111" s="26"/>
      <c r="EF111" s="26"/>
    </row>
    <row r="112" spans="1:136" ht="12.75">
      <c r="A112" s="51" t="s">
        <v>151</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7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76"/>
      <c r="BO112" s="26"/>
      <c r="BP112" s="26"/>
      <c r="BQ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76"/>
      <c r="ED112" s="76"/>
      <c r="EE112" s="26"/>
      <c r="EF112" s="26"/>
    </row>
    <row r="113" spans="1:136" ht="12.75">
      <c r="A113" s="51" t="s">
        <v>161</v>
      </c>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7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76"/>
      <c r="BO113" s="26"/>
      <c r="BP113" s="26"/>
      <c r="BQ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76"/>
      <c r="ED113" s="76"/>
      <c r="EE113" s="26"/>
      <c r="EF113" s="26"/>
    </row>
    <row r="114" spans="1:136" ht="12.75">
      <c r="A114" s="51" t="s">
        <v>162</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7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76"/>
      <c r="BO114" s="26"/>
      <c r="BP114" s="26"/>
      <c r="BQ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76"/>
      <c r="ED114" s="76"/>
      <c r="EE114" s="26"/>
      <c r="EF114" s="26"/>
    </row>
    <row r="115" spans="1:136" ht="12.75">
      <c r="A115" s="50" t="s">
        <v>155</v>
      </c>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7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76"/>
      <c r="BO115" s="26"/>
      <c r="BP115" s="26"/>
      <c r="BQ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76"/>
      <c r="ED115" s="76"/>
      <c r="EE115" s="26"/>
      <c r="EF115" s="26"/>
    </row>
    <row r="116" spans="1:136" ht="12.75">
      <c r="A116" s="51" t="s">
        <v>151</v>
      </c>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7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76"/>
      <c r="BO116" s="26"/>
      <c r="BP116" s="26"/>
      <c r="BQ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76"/>
      <c r="ED116" s="76"/>
      <c r="EE116" s="26"/>
      <c r="EF116" s="26"/>
    </row>
    <row r="117" spans="1:136" ht="12.75">
      <c r="A117" s="51" t="s">
        <v>161</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7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76"/>
      <c r="BO117" s="26"/>
      <c r="BP117" s="26"/>
      <c r="BQ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76"/>
      <c r="ED117" s="76"/>
      <c r="EE117" s="26"/>
      <c r="EF117" s="26"/>
    </row>
    <row r="118" spans="1:136" ht="12.75">
      <c r="A118" s="51" t="s">
        <v>162</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7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76"/>
      <c r="BO118" s="26"/>
      <c r="BP118" s="26"/>
      <c r="BQ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76"/>
      <c r="ED118" s="76"/>
      <c r="EE118" s="26"/>
      <c r="EF118" s="26"/>
    </row>
    <row r="119" spans="1:136" ht="12.75">
      <c r="A119" s="51" t="s">
        <v>233</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7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76"/>
      <c r="BO119" s="26"/>
      <c r="BP119" s="26"/>
      <c r="BQ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76"/>
      <c r="ED119" s="76"/>
      <c r="EE119" s="26"/>
      <c r="EF119" s="26"/>
    </row>
    <row r="120" spans="1:136" ht="12.75">
      <c r="A120" s="51" t="s">
        <v>226</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7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76"/>
      <c r="BO120" s="26"/>
      <c r="BP120" s="26"/>
      <c r="BQ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76"/>
      <c r="ED120" s="76"/>
      <c r="EE120" s="26"/>
      <c r="EF120" s="26"/>
    </row>
    <row r="121" spans="1:136" ht="12.75">
      <c r="A121" s="50" t="s">
        <v>113</v>
      </c>
      <c r="B121" s="26">
        <v>1</v>
      </c>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7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76"/>
      <c r="BO121" s="26"/>
      <c r="BP121" s="26"/>
      <c r="BQ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76"/>
      <c r="ED121" s="76"/>
      <c r="EE121" s="26"/>
      <c r="EF121" s="26"/>
    </row>
    <row r="122" spans="1:136" ht="12.75">
      <c r="A122" s="50" t="s">
        <v>114</v>
      </c>
      <c r="B122" s="26">
        <v>10</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7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76"/>
      <c r="BO122" s="26"/>
      <c r="BP122" s="26"/>
      <c r="BQ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76"/>
      <c r="ED122" s="76"/>
      <c r="EE122" s="26"/>
      <c r="EF122" s="26"/>
    </row>
    <row r="123" spans="1:136" ht="25.5">
      <c r="A123" s="51" t="s">
        <v>163</v>
      </c>
      <c r="B123" s="26">
        <v>44</v>
      </c>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7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76"/>
      <c r="BO123" s="26"/>
      <c r="BP123" s="26"/>
      <c r="BQ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76"/>
      <c r="ED123" s="76"/>
      <c r="EE123" s="26"/>
      <c r="EF123" s="26"/>
    </row>
    <row r="124" spans="1:136" ht="12.75">
      <c r="A124" s="50" t="s">
        <v>166</v>
      </c>
      <c r="B124" s="26">
        <v>44</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7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76"/>
      <c r="BO124" s="26"/>
      <c r="BP124" s="26"/>
      <c r="BQ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76"/>
      <c r="ED124" s="76"/>
      <c r="EE124" s="26"/>
      <c r="EF124" s="26"/>
    </row>
    <row r="125" spans="1:136" ht="12.75">
      <c r="A125" s="50" t="s">
        <v>164</v>
      </c>
      <c r="B125" s="26">
        <v>5</v>
      </c>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7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76"/>
      <c r="BO125" s="26"/>
      <c r="BP125" s="26"/>
      <c r="BQ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76"/>
      <c r="ED125" s="76"/>
      <c r="EE125" s="26"/>
      <c r="EF125" s="26"/>
    </row>
    <row r="126" spans="1:136" ht="12.75">
      <c r="A126" s="50" t="s">
        <v>165</v>
      </c>
      <c r="B126" s="26">
        <v>4</v>
      </c>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7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76"/>
      <c r="BO126" s="26"/>
      <c r="BP126" s="26"/>
      <c r="BQ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76"/>
      <c r="ED126" s="76"/>
      <c r="EE126" s="26"/>
      <c r="EF126" s="26"/>
    </row>
    <row r="127" spans="1:136" ht="12.75">
      <c r="A127" s="50" t="s">
        <v>167</v>
      </c>
      <c r="B127" s="26">
        <v>0</v>
      </c>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7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76"/>
      <c r="BO127" s="26"/>
      <c r="BP127" s="26"/>
      <c r="BQ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76"/>
      <c r="ED127" s="76"/>
      <c r="EE127" s="26"/>
      <c r="EF127" s="26"/>
    </row>
    <row r="128" spans="1:136" ht="12.75">
      <c r="A128" s="50" t="s">
        <v>107</v>
      </c>
      <c r="B128" s="26">
        <v>15</v>
      </c>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7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76"/>
      <c r="BO128" s="26"/>
      <c r="BP128" s="26"/>
      <c r="BQ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76"/>
      <c r="ED128" s="76"/>
      <c r="EE128" s="26"/>
      <c r="EF128" s="26"/>
    </row>
    <row r="129" spans="1:136" ht="12.75">
      <c r="A129" s="50" t="s">
        <v>159</v>
      </c>
      <c r="B129" s="26">
        <v>1</v>
      </c>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7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76"/>
      <c r="BO129" s="26"/>
      <c r="BP129" s="26"/>
      <c r="BQ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76"/>
      <c r="ED129" s="76"/>
      <c r="EE129" s="26"/>
      <c r="EF129" s="26"/>
    </row>
    <row r="130" spans="1:136" ht="12.75">
      <c r="A130" s="51" t="s">
        <v>143</v>
      </c>
      <c r="B130" s="26">
        <v>0</v>
      </c>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7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76"/>
      <c r="BO130" s="26"/>
      <c r="BP130" s="26"/>
      <c r="BQ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76"/>
      <c r="ED130" s="76"/>
      <c r="EE130" s="26"/>
      <c r="EF130" s="26"/>
    </row>
    <row r="131" spans="1:136" ht="25.5">
      <c r="A131" s="51" t="s">
        <v>144</v>
      </c>
      <c r="B131" s="26">
        <v>1</v>
      </c>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7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76"/>
      <c r="BO131" s="26"/>
      <c r="BP131" s="26"/>
      <c r="BQ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76"/>
      <c r="ED131" s="76"/>
      <c r="EE131" s="26"/>
      <c r="EF131" s="26"/>
    </row>
    <row r="132" spans="1:136" ht="12.75">
      <c r="A132" s="51" t="s">
        <v>67</v>
      </c>
      <c r="B132" s="26">
        <v>0</v>
      </c>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7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76"/>
      <c r="BO132" s="26"/>
      <c r="BP132" s="26"/>
      <c r="BQ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76"/>
      <c r="ED132" s="76"/>
      <c r="EE132" s="26"/>
      <c r="EF132" s="26"/>
    </row>
    <row r="133" spans="1:136" ht="12.75">
      <c r="A133" s="51" t="s">
        <v>68</v>
      </c>
      <c r="B133" s="26">
        <v>0</v>
      </c>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7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76"/>
      <c r="BO133" s="26"/>
      <c r="BP133" s="26"/>
      <c r="BQ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76"/>
      <c r="ED133" s="76"/>
      <c r="EE133" s="26"/>
      <c r="EF133" s="26"/>
    </row>
    <row r="134" spans="1:136" ht="12.75">
      <c r="A134" s="51" t="s">
        <v>69</v>
      </c>
      <c r="B134" s="26">
        <v>0</v>
      </c>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7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76"/>
      <c r="BO134" s="26"/>
      <c r="BP134" s="26"/>
      <c r="BQ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76"/>
      <c r="ED134" s="76"/>
      <c r="EE134" s="26"/>
      <c r="EF134" s="26"/>
    </row>
    <row r="135" spans="1:136" ht="12.75">
      <c r="A135" s="54"/>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77"/>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77"/>
      <c r="BO135" s="26"/>
      <c r="BP135" s="26"/>
      <c r="BQ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E135" s="26"/>
      <c r="EF135" s="26"/>
    </row>
    <row r="136" spans="1:136" ht="12.75">
      <c r="A136" s="54"/>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77"/>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77"/>
      <c r="BO136" s="26"/>
      <c r="BP136" s="26"/>
      <c r="BQ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E136" s="26"/>
      <c r="EF136" s="26"/>
    </row>
    <row r="137" spans="1:136" ht="12.75">
      <c r="A137" s="54"/>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77"/>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77"/>
      <c r="BO137" s="26"/>
      <c r="BP137" s="26"/>
      <c r="BQ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E137" s="26"/>
      <c r="EF137" s="26"/>
    </row>
    <row r="138" spans="1:136" ht="12.75">
      <c r="A138" s="54"/>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77"/>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77"/>
      <c r="BO138" s="26"/>
      <c r="BP138" s="26"/>
      <c r="BQ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E138" s="26"/>
      <c r="EF138" s="26"/>
    </row>
    <row r="139" spans="1:136" ht="12.75">
      <c r="A139" s="54"/>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77"/>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77"/>
      <c r="BO139" s="26"/>
      <c r="BP139" s="26"/>
      <c r="BQ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E139" s="26"/>
      <c r="EF139" s="26"/>
    </row>
    <row r="140" spans="1:136" ht="12.75">
      <c r="A140" s="54"/>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77"/>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77"/>
      <c r="BO140" s="26"/>
      <c r="BP140" s="26"/>
      <c r="BQ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E140" s="26"/>
      <c r="EF140" s="26"/>
    </row>
    <row r="141" spans="1:136" ht="12.75">
      <c r="A141" s="54"/>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77"/>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77"/>
      <c r="BO141" s="26"/>
      <c r="BP141" s="26"/>
      <c r="BQ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E141" s="26"/>
      <c r="EF141" s="26"/>
    </row>
    <row r="142" spans="1:136" ht="12.75">
      <c r="A142" s="54"/>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77"/>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77"/>
      <c r="BO142" s="26"/>
      <c r="BP142" s="26"/>
      <c r="BQ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E142" s="26"/>
      <c r="EF142" s="26"/>
    </row>
    <row r="143" spans="1:136" ht="12.75">
      <c r="A143" s="54"/>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77"/>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77"/>
      <c r="BO143" s="26"/>
      <c r="BP143" s="26"/>
      <c r="BQ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E143" s="26"/>
      <c r="EF143" s="26"/>
    </row>
    <row r="144" spans="1:136" ht="12.75">
      <c r="A144" s="54"/>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77"/>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77"/>
      <c r="BO144" s="26"/>
      <c r="BP144" s="26"/>
      <c r="BQ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E144" s="26"/>
      <c r="EF144" s="26"/>
    </row>
    <row r="145" spans="1:136" ht="12.75">
      <c r="A145" s="54"/>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77"/>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77"/>
      <c r="BO145" s="26"/>
      <c r="BP145" s="26"/>
      <c r="BQ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E145" s="26"/>
      <c r="EF145" s="26"/>
    </row>
    <row r="146" spans="1:136" ht="12.75">
      <c r="A146" s="54"/>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77"/>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77"/>
      <c r="BO146" s="26"/>
      <c r="BP146" s="26"/>
      <c r="BQ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E146" s="26"/>
      <c r="EF146" s="26"/>
    </row>
    <row r="147" spans="1:136" ht="12.75">
      <c r="A147" s="54"/>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77"/>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77"/>
      <c r="BO147" s="26"/>
      <c r="BP147" s="26"/>
      <c r="BQ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E147" s="26"/>
      <c r="EF147" s="26"/>
    </row>
    <row r="148" spans="1:136" ht="12.75">
      <c r="A148" s="54"/>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77"/>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77"/>
      <c r="BO148" s="26"/>
      <c r="BP148" s="26"/>
      <c r="BQ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E148" s="26"/>
      <c r="EF148" s="26"/>
    </row>
    <row r="149" spans="1:136" ht="12.75">
      <c r="A149" s="54"/>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77"/>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77"/>
      <c r="BO149" s="26"/>
      <c r="BP149" s="26"/>
      <c r="BQ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E149" s="26"/>
      <c r="EF149" s="26"/>
    </row>
    <row r="150" spans="1:136" ht="12.75">
      <c r="A150" s="54"/>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77"/>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77"/>
      <c r="BO150" s="26"/>
      <c r="BP150" s="26"/>
      <c r="BQ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E150" s="26"/>
      <c r="EF150" s="26"/>
    </row>
    <row r="151" spans="1:136" ht="12.75">
      <c r="A151" s="54"/>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77"/>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77"/>
      <c r="BO151" s="26"/>
      <c r="BP151" s="26"/>
      <c r="BQ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E151" s="26"/>
      <c r="EF151" s="26"/>
    </row>
    <row r="152" spans="1:136" ht="12.75">
      <c r="A152" s="54"/>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77"/>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77"/>
      <c r="BO152" s="26"/>
      <c r="BP152" s="26"/>
      <c r="BQ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E152" s="26"/>
      <c r="EF152" s="26"/>
    </row>
    <row r="153" spans="1:136" ht="12.75">
      <c r="A153" s="54"/>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77"/>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77"/>
      <c r="BO153" s="26"/>
      <c r="BP153" s="26"/>
      <c r="BQ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E153" s="26"/>
      <c r="EF153" s="26"/>
    </row>
    <row r="154" spans="1:136" ht="12.75">
      <c r="A154" s="54"/>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77"/>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77"/>
      <c r="BO154" s="26"/>
      <c r="BP154" s="26"/>
      <c r="BQ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E154" s="26"/>
      <c r="EF154" s="26"/>
    </row>
    <row r="155" spans="1:136" ht="12.75">
      <c r="A155" s="54"/>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77"/>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77"/>
      <c r="BO155" s="26"/>
      <c r="BP155" s="26"/>
      <c r="BQ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E155" s="26"/>
      <c r="EF155" s="26"/>
    </row>
    <row r="156" spans="1:136" ht="12.75">
      <c r="A156" s="54"/>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77"/>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77"/>
      <c r="BO156" s="26"/>
      <c r="BP156" s="26"/>
      <c r="BQ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E156" s="26"/>
      <c r="EF156" s="26"/>
    </row>
    <row r="157" spans="1:136" ht="12.75">
      <c r="A157" s="54"/>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77"/>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77"/>
      <c r="BO157" s="26"/>
      <c r="BP157" s="26"/>
      <c r="BQ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E157" s="26"/>
      <c r="EF157" s="26"/>
    </row>
    <row r="158" spans="1:136" ht="12.75">
      <c r="A158" s="54"/>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77"/>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77"/>
      <c r="BO158" s="26"/>
      <c r="BP158" s="26"/>
      <c r="BQ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E158" s="26"/>
      <c r="EF158" s="26"/>
    </row>
    <row r="159" spans="1:136" ht="12.75">
      <c r="A159" s="54"/>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77"/>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77"/>
      <c r="BO159" s="26"/>
      <c r="BP159" s="26"/>
      <c r="BQ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E159" s="26"/>
      <c r="EF159" s="26"/>
    </row>
    <row r="160" spans="1:136" ht="12.75">
      <c r="A160" s="54"/>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77"/>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77"/>
      <c r="BO160" s="26"/>
      <c r="BP160" s="26"/>
      <c r="BQ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E160" s="26"/>
      <c r="EF160" s="26"/>
    </row>
    <row r="161" spans="1:136" ht="12.75">
      <c r="A161" s="54"/>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77"/>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77"/>
      <c r="BO161" s="26"/>
      <c r="BP161" s="26"/>
      <c r="BQ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E161" s="26"/>
      <c r="EF161" s="26"/>
    </row>
    <row r="162" spans="1:136" ht="12.75">
      <c r="A162" s="54"/>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77"/>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77"/>
      <c r="BO162" s="26"/>
      <c r="BP162" s="26"/>
      <c r="BQ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E162" s="26"/>
      <c r="EF162" s="26"/>
    </row>
    <row r="163" spans="1:136" ht="12.75">
      <c r="A163" s="54"/>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77"/>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77"/>
      <c r="BO163" s="26"/>
      <c r="BP163" s="26"/>
      <c r="BQ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E163" s="26"/>
      <c r="EF163" s="26"/>
    </row>
    <row r="164" spans="1:136" ht="12.75">
      <c r="A164" s="54"/>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77"/>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77"/>
      <c r="BO164" s="26"/>
      <c r="BP164" s="26"/>
      <c r="BQ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E164" s="26"/>
      <c r="EF164" s="26"/>
    </row>
    <row r="165" spans="1:136" ht="12.75">
      <c r="A165" s="54"/>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77"/>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77"/>
      <c r="BO165" s="26"/>
      <c r="BP165" s="26"/>
      <c r="BQ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E165" s="26"/>
      <c r="EF165" s="26"/>
    </row>
    <row r="166" spans="1:136" ht="12.75">
      <c r="A166" s="54"/>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77"/>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77"/>
      <c r="BO166" s="26"/>
      <c r="BP166" s="26"/>
      <c r="BQ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E166" s="26"/>
      <c r="EF166" s="26"/>
    </row>
    <row r="167" spans="1:136" ht="12.75">
      <c r="A167" s="54"/>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77"/>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77"/>
      <c r="BO167" s="26"/>
      <c r="BP167" s="26"/>
      <c r="BQ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E167" s="26"/>
      <c r="EF167" s="26"/>
    </row>
    <row r="168" spans="1:136" ht="12.75">
      <c r="A168" s="54"/>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77"/>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77"/>
      <c r="BO168" s="26"/>
      <c r="BP168" s="26"/>
      <c r="BQ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E168" s="26"/>
      <c r="EF168" s="26"/>
    </row>
    <row r="169" spans="1:136" ht="12.75">
      <c r="A169" s="54"/>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77"/>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77"/>
      <c r="BO169" s="26"/>
      <c r="BP169" s="26"/>
      <c r="BQ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E169" s="26"/>
      <c r="EF169" s="26"/>
    </row>
    <row r="170" spans="1:136" ht="12.75">
      <c r="A170" s="54"/>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77"/>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77"/>
      <c r="BO170" s="26"/>
      <c r="BP170" s="26"/>
      <c r="BQ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E170" s="26"/>
      <c r="EF170" s="26"/>
    </row>
    <row r="171" spans="1:136" ht="12.75">
      <c r="A171" s="54"/>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77"/>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77"/>
      <c r="BO171" s="26"/>
      <c r="BP171" s="26"/>
      <c r="BQ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E171" s="26"/>
      <c r="EF171" s="26"/>
    </row>
    <row r="172" spans="1:136" ht="12.75">
      <c r="A172" s="54"/>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77"/>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77"/>
      <c r="BO172" s="26"/>
      <c r="BP172" s="26"/>
      <c r="BQ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E172" s="26"/>
      <c r="EF172" s="26"/>
    </row>
    <row r="173" spans="1:136" ht="12.75">
      <c r="A173" s="54"/>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77"/>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77"/>
      <c r="BO173" s="26"/>
      <c r="BP173" s="26"/>
      <c r="BQ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E173" s="26"/>
      <c r="EF173" s="26"/>
    </row>
    <row r="174" spans="1:136" ht="12.75">
      <c r="A174" s="54"/>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77"/>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77"/>
      <c r="BO174" s="26"/>
      <c r="BP174" s="26"/>
      <c r="BQ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E174" s="26"/>
      <c r="EF174" s="26"/>
    </row>
    <row r="175" spans="1:136" ht="12.75">
      <c r="A175" s="54"/>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77"/>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77"/>
      <c r="BO175" s="26"/>
      <c r="BP175" s="26"/>
      <c r="BQ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E175" s="26"/>
      <c r="EF175" s="26"/>
    </row>
    <row r="176" spans="1:136" ht="12.75">
      <c r="A176" s="54"/>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77"/>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77"/>
      <c r="BO176" s="26"/>
      <c r="BP176" s="26"/>
      <c r="BQ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E176" s="26"/>
      <c r="EF176" s="26"/>
    </row>
    <row r="177" spans="1:136" ht="12.75">
      <c r="A177" s="54"/>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77"/>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77"/>
      <c r="BO177" s="26"/>
      <c r="BP177" s="26"/>
      <c r="BQ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E177" s="26"/>
      <c r="EF177" s="26"/>
    </row>
    <row r="178" spans="1:136" ht="12.75">
      <c r="A178" s="54"/>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77"/>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77"/>
      <c r="BO178" s="26"/>
      <c r="BP178" s="26"/>
      <c r="BQ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E178" s="26"/>
      <c r="EF178" s="26"/>
    </row>
    <row r="179" spans="1:136" ht="12.75">
      <c r="A179" s="54"/>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77"/>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77"/>
      <c r="BO179" s="26"/>
      <c r="BP179" s="26"/>
      <c r="BQ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E179" s="26"/>
      <c r="EF179" s="26"/>
    </row>
    <row r="180" spans="1:136" ht="12.75">
      <c r="A180" s="54"/>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77"/>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77"/>
      <c r="BO180" s="26"/>
      <c r="BP180" s="26"/>
      <c r="BQ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E180" s="26"/>
      <c r="EF180" s="26"/>
    </row>
    <row r="181" spans="1:136" ht="12.75">
      <c r="A181" s="54"/>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77"/>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77"/>
      <c r="BO181" s="26"/>
      <c r="BP181" s="26"/>
      <c r="BQ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E181" s="26"/>
      <c r="EF181" s="26"/>
    </row>
    <row r="182" spans="1:136" ht="12.75">
      <c r="A182" s="54"/>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77"/>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77"/>
      <c r="BO182" s="26"/>
      <c r="BP182" s="26"/>
      <c r="BQ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E182" s="26"/>
      <c r="EF182" s="26"/>
    </row>
    <row r="183" spans="1:136" ht="12.75">
      <c r="A183" s="54"/>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77"/>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77"/>
      <c r="BO183" s="26"/>
      <c r="BP183" s="26"/>
      <c r="BQ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E183" s="26"/>
      <c r="EF183" s="26"/>
    </row>
    <row r="184" spans="1:136" ht="12.75">
      <c r="A184" s="54"/>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77"/>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77"/>
      <c r="BO184" s="26"/>
      <c r="BP184" s="26"/>
      <c r="BQ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E184" s="26"/>
      <c r="EF184" s="26"/>
    </row>
    <row r="185" spans="1:136" ht="12.75">
      <c r="A185" s="54"/>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77"/>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77"/>
      <c r="BO185" s="26"/>
      <c r="BP185" s="26"/>
      <c r="BQ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E185" s="26"/>
      <c r="EF185" s="26"/>
    </row>
    <row r="186" spans="1:136" ht="12.75">
      <c r="A186" s="54"/>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77"/>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77"/>
      <c r="BO186" s="26"/>
      <c r="BP186" s="26"/>
      <c r="BQ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E186" s="26"/>
      <c r="EF186" s="26"/>
    </row>
    <row r="187" spans="1:136" ht="12.75">
      <c r="A187" s="54"/>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77"/>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77"/>
      <c r="BO187" s="26"/>
      <c r="BP187" s="26"/>
      <c r="BQ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E187" s="26"/>
      <c r="EF187" s="26"/>
    </row>
    <row r="188" spans="1:136" ht="12.75">
      <c r="A188" s="54"/>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77"/>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77"/>
      <c r="BO188" s="26"/>
      <c r="BP188" s="26"/>
      <c r="BQ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E188" s="26"/>
      <c r="EF188" s="26"/>
    </row>
    <row r="189" spans="1:136" ht="12.75">
      <c r="A189" s="54"/>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77"/>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77"/>
      <c r="BO189" s="26"/>
      <c r="BP189" s="26"/>
      <c r="BQ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E189" s="26"/>
      <c r="EF189" s="26"/>
    </row>
    <row r="190" spans="1:136" ht="12.75">
      <c r="A190" s="54"/>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77"/>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77"/>
      <c r="BO190" s="26"/>
      <c r="BP190" s="26"/>
      <c r="BQ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E190" s="26"/>
      <c r="EF190" s="26"/>
    </row>
    <row r="191" spans="1:136" ht="12.75">
      <c r="A191" s="54"/>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77"/>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77"/>
      <c r="BO191" s="26"/>
      <c r="BP191" s="26"/>
      <c r="BQ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E191" s="26"/>
      <c r="EF191" s="26"/>
    </row>
    <row r="192" spans="1:136" ht="12.75">
      <c r="A192" s="54"/>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77"/>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77"/>
      <c r="BO192" s="26"/>
      <c r="BP192" s="26"/>
      <c r="BQ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E192" s="26"/>
      <c r="EF192" s="26"/>
    </row>
    <row r="193" spans="1:136" ht="12.75">
      <c r="A193" s="54"/>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77"/>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77"/>
      <c r="BO193" s="26"/>
      <c r="BP193" s="26"/>
      <c r="BQ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E193" s="26"/>
      <c r="EF193" s="26"/>
    </row>
    <row r="194" spans="1:136" ht="12.75">
      <c r="A194" s="54"/>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77"/>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77"/>
      <c r="BO194" s="26"/>
      <c r="BP194" s="26"/>
      <c r="BQ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E194" s="26"/>
      <c r="EF194" s="26"/>
    </row>
    <row r="195" spans="1:136" ht="12.75">
      <c r="A195" s="54"/>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77"/>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77"/>
      <c r="BO195" s="26"/>
      <c r="BP195" s="26"/>
      <c r="BQ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E195" s="26"/>
      <c r="EF195" s="26"/>
    </row>
    <row r="196" spans="1:136" ht="12.75">
      <c r="A196" s="54"/>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77"/>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77"/>
      <c r="BO196" s="26"/>
      <c r="BP196" s="26"/>
      <c r="BQ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E196" s="26"/>
      <c r="EF196" s="26"/>
    </row>
  </sheetData>
  <printOptions/>
  <pageMargins left="0.48" right="0.58" top="0.81" bottom="0.63" header="0.5" footer="0.5"/>
  <pageSetup horizontalDpi="300" verticalDpi="300" orientation="portrait" r:id="rId1"/>
  <headerFooter alignWithMargins="0">
    <oddHeader>&amp;C&amp;F, &amp;A, Page &amp;P of &amp;N</oddHeader>
  </headerFooter>
</worksheet>
</file>

<file path=xl/worksheets/sheet5.xml><?xml version="1.0" encoding="utf-8"?>
<worksheet xmlns="http://schemas.openxmlformats.org/spreadsheetml/2006/main" xmlns:r="http://schemas.openxmlformats.org/officeDocument/2006/relationships">
  <sheetPr codeName="Sheet8"/>
  <dimension ref="A1:EY126"/>
  <sheetViews>
    <sheetView workbookViewId="0" topLeftCell="A1">
      <pane xSplit="1" ySplit="1" topLeftCell="B2" activePane="bottomRight" state="frozen"/>
      <selection pane="topLeft" activeCell="B1" sqref="B1:B16384"/>
      <selection pane="topRight" activeCell="B1" sqref="B1:B16384"/>
      <selection pane="bottomLeft" activeCell="B1" sqref="B1:B16384"/>
      <selection pane="bottomRight" activeCell="B1" sqref="B1:C16384"/>
    </sheetView>
  </sheetViews>
  <sheetFormatPr defaultColWidth="9.140625" defaultRowHeight="12.75"/>
  <cols>
    <col min="1" max="1" width="34.8515625" style="60" customWidth="1"/>
    <col min="72" max="72" width="9.140625" style="82" customWidth="1"/>
    <col min="241" max="16384" width="7.8515625" style="0" customWidth="1"/>
  </cols>
  <sheetData>
    <row r="1" spans="1:155" ht="12.75">
      <c r="A1" s="55" t="s">
        <v>168</v>
      </c>
      <c r="B1" s="3" t="str">
        <f>Model!$F$3</f>
        <v>Inv1</v>
      </c>
      <c r="C1" s="3" t="str">
        <f>Model!$F$4</f>
        <v>Inv2</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76"/>
      <c r="BU1" s="3"/>
      <c r="BV1" s="3"/>
      <c r="BW1" s="3"/>
      <c r="BX1" s="3"/>
      <c r="BY1" s="3"/>
      <c r="BZ1" s="3"/>
      <c r="CA1" s="3"/>
      <c r="CB1" s="3"/>
      <c r="CC1" s="3"/>
      <c r="CD1" s="3"/>
      <c r="CE1" s="3"/>
      <c r="CF1" s="3"/>
      <c r="CG1" s="3"/>
      <c r="CH1" s="3"/>
      <c r="CI1" s="3"/>
      <c r="CJ1" s="3"/>
      <c r="CK1" s="3"/>
      <c r="CL1" s="3"/>
      <c r="CM1" s="3"/>
      <c r="CN1" s="3"/>
      <c r="CO1" s="3"/>
      <c r="CP1" s="3"/>
      <c r="CQ1" s="3"/>
      <c r="CR1" s="3"/>
      <c r="CS1" s="79"/>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row>
    <row r="2" spans="1:155" ht="12.75">
      <c r="A2" s="56" t="s">
        <v>169</v>
      </c>
      <c r="B2" s="3" t="s">
        <v>239</v>
      </c>
      <c r="C2" s="3" t="s">
        <v>240</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81"/>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row>
    <row r="3" spans="1:155" ht="12.75">
      <c r="A3" s="56" t="s">
        <v>71</v>
      </c>
      <c r="B3" s="4">
        <v>10000</v>
      </c>
      <c r="C3" s="4">
        <v>10000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81"/>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row>
    <row r="4" spans="1:155" ht="12.75">
      <c r="A4" s="57" t="s">
        <v>65</v>
      </c>
      <c r="B4" s="4">
        <v>114</v>
      </c>
      <c r="C4" s="4">
        <v>110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81"/>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row>
    <row r="5" spans="1:155" ht="12.75">
      <c r="A5" s="61" t="s">
        <v>174</v>
      </c>
      <c r="B5" s="4">
        <v>0</v>
      </c>
      <c r="C5" s="4">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81"/>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row>
    <row r="6" spans="1:155" ht="12.75">
      <c r="A6" s="56" t="s">
        <v>170</v>
      </c>
      <c r="B6" s="4">
        <v>1</v>
      </c>
      <c r="C6" s="4">
        <v>1</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81"/>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row>
    <row r="7" spans="1:155" ht="12.75">
      <c r="A7" s="58" t="s">
        <v>180</v>
      </c>
      <c r="B7" s="4" t="s">
        <v>112</v>
      </c>
      <c r="C7" s="4" t="s">
        <v>241</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81"/>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row>
    <row r="8" spans="1:155" ht="12.75">
      <c r="A8" s="62" t="s">
        <v>171</v>
      </c>
      <c r="B8" s="4">
        <v>114</v>
      </c>
      <c r="C8" s="4">
        <v>110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81"/>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row>
    <row r="9" spans="1:155" ht="12.75">
      <c r="A9" s="62" t="s">
        <v>172</v>
      </c>
      <c r="B9" s="4">
        <v>0</v>
      </c>
      <c r="C9" s="4">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81"/>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row>
    <row r="10" spans="1:155" ht="12.75">
      <c r="A10" s="62" t="s">
        <v>173</v>
      </c>
      <c r="B10" s="4">
        <v>0</v>
      </c>
      <c r="C10" s="4">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81"/>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row>
    <row r="11" spans="1:155" ht="12.75">
      <c r="A11" s="62" t="s">
        <v>105</v>
      </c>
      <c r="B11" s="4">
        <v>120</v>
      </c>
      <c r="C11" s="4">
        <v>110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81"/>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row>
    <row r="12" spans="1:155" ht="12.75">
      <c r="A12" s="62" t="s">
        <v>175</v>
      </c>
      <c r="B12" s="4">
        <v>0</v>
      </c>
      <c r="C12" s="4">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81"/>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row>
    <row r="13" spans="1:155" ht="12.75">
      <c r="A13" s="62" t="s">
        <v>176</v>
      </c>
      <c r="B13" s="4">
        <v>0</v>
      </c>
      <c r="C13" s="4">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81"/>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row>
    <row r="14" spans="1:155" ht="12.75">
      <c r="A14" s="62" t="s">
        <v>177</v>
      </c>
      <c r="B14" s="4">
        <v>0</v>
      </c>
      <c r="C14" s="4">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81"/>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row>
    <row r="15" spans="1:155" ht="12.75">
      <c r="A15" s="62" t="s">
        <v>178</v>
      </c>
      <c r="B15" s="4">
        <v>0</v>
      </c>
      <c r="C15" s="4">
        <v>0</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81"/>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row>
    <row r="16" spans="1:155" ht="12.75">
      <c r="A16" s="62" t="s">
        <v>179</v>
      </c>
      <c r="B16" s="4">
        <v>0</v>
      </c>
      <c r="C16" s="4">
        <v>0</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81"/>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row>
    <row r="17" spans="1:155" ht="12.75">
      <c r="A17" s="59" t="s">
        <v>180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81"/>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row>
    <row r="18" spans="1:155" ht="12.75">
      <c r="A18" s="63" t="s">
        <v>171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81"/>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row>
    <row r="19" spans="1:155" ht="12.75">
      <c r="A19" s="63" t="s">
        <v>172</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81"/>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row>
    <row r="20" spans="1:155" ht="12.75">
      <c r="A20" s="63" t="s">
        <v>173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81"/>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row>
    <row r="21" spans="1:155" ht="12.75">
      <c r="A21" s="63" t="s">
        <v>105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81"/>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row>
    <row r="22" spans="1:155" ht="12.75">
      <c r="A22" s="63" t="s">
        <v>175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81"/>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row>
    <row r="23" spans="1:155" ht="12.75">
      <c r="A23" s="63" t="s">
        <v>176</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81"/>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row>
    <row r="24" spans="1:155" ht="12.75">
      <c r="A24" s="63" t="s">
        <v>177</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81"/>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row>
    <row r="25" spans="1:155" ht="12.75">
      <c r="A25" s="63" t="s">
        <v>178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81"/>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row>
    <row r="26" spans="1:155" ht="12.75">
      <c r="A26" s="63" t="s">
        <v>179</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81"/>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row>
    <row r="27" spans="1:155" ht="12.75">
      <c r="A27" s="58" t="s">
        <v>180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81"/>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row>
    <row r="28" spans="1:155" ht="12.75">
      <c r="A28" s="62" t="s">
        <v>171</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81"/>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row>
    <row r="29" spans="1:155" ht="12.75">
      <c r="A29" s="62" t="s">
        <v>172</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81"/>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row>
    <row r="30" spans="1:155" ht="12.75">
      <c r="A30" s="62" t="s">
        <v>173</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81"/>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row>
    <row r="31" spans="1:155" ht="12.75">
      <c r="A31" s="62" t="s">
        <v>105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81"/>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row>
    <row r="32" spans="1:155" ht="12.75">
      <c r="A32" s="62" t="s">
        <v>175</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81"/>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row>
    <row r="33" spans="1:155" ht="12.75">
      <c r="A33" s="62" t="s">
        <v>176</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81"/>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row>
    <row r="34" spans="1:155" ht="12.75">
      <c r="A34" s="62" t="s">
        <v>177</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81"/>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row>
    <row r="35" spans="1:155" ht="12.75">
      <c r="A35" s="62" t="s">
        <v>178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81"/>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row>
    <row r="36" spans="1:155" ht="12.75">
      <c r="A36" s="62" t="s">
        <v>179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81"/>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row>
    <row r="37" spans="1:155" ht="12.75">
      <c r="A37" s="59" t="s">
        <v>180</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81"/>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row>
    <row r="38" spans="1:155" ht="12.75">
      <c r="A38" s="63" t="s">
        <v>171</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81"/>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row>
    <row r="39" spans="1:155" ht="12.75">
      <c r="A39" s="63" t="s">
        <v>172</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81"/>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row>
    <row r="40" spans="1:155" ht="12.75">
      <c r="A40" s="63" t="s">
        <v>173</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81"/>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row>
    <row r="41" spans="1:155" ht="12.75">
      <c r="A41" s="63" t="s">
        <v>105</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81"/>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row>
    <row r="42" spans="1:155" ht="12.75">
      <c r="A42" s="63" t="s">
        <v>175</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81"/>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row>
    <row r="43" spans="1:155" ht="12.75">
      <c r="A43" s="63" t="s">
        <v>176</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81"/>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row>
    <row r="44" spans="1:155" ht="12.75">
      <c r="A44" s="63" t="s">
        <v>177</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81"/>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row>
    <row r="45" spans="1:155" ht="12.75">
      <c r="A45" s="63" t="s">
        <v>178</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81"/>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row>
    <row r="46" spans="1:155" ht="12.75">
      <c r="A46" s="63" t="s">
        <v>179</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81"/>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row>
    <row r="47" spans="1:155" ht="12.75">
      <c r="A47"/>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78"/>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row>
    <row r="48" spans="1:155" ht="12.75">
      <c r="A48"/>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78"/>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row>
    <row r="49" spans="1:155" ht="12.75">
      <c r="A49"/>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78"/>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row>
    <row r="50" spans="1:155" ht="12.75">
      <c r="A50"/>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78"/>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row>
    <row r="51" spans="1:155" ht="12.75">
      <c r="A5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78"/>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row>
    <row r="52" spans="1:155" ht="12.75">
      <c r="A5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78"/>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row>
    <row r="53" spans="1:155" ht="12.75">
      <c r="A5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78"/>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row>
    <row r="54" spans="1:155" ht="12.75">
      <c r="A5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78"/>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row>
    <row r="55" spans="1:155" ht="12.75">
      <c r="A5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78"/>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row>
    <row r="56" spans="1:155" ht="12.75">
      <c r="A5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78"/>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row>
    <row r="57" spans="1:155" ht="12.75">
      <c r="A57"/>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78"/>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row>
    <row r="58" spans="1:155" ht="12.75">
      <c r="A58"/>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78"/>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row>
    <row r="59" spans="1:155" ht="12.75">
      <c r="A59"/>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78"/>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row>
    <row r="60" spans="1:155" ht="12.75">
      <c r="A6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78"/>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row>
    <row r="61" spans="1:155" ht="12.75">
      <c r="A6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78"/>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row>
    <row r="62" spans="1:155" ht="12.75">
      <c r="A6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78"/>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row>
    <row r="63" spans="1:155" ht="12.75">
      <c r="A6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78"/>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row>
    <row r="64" spans="1:155" ht="12.75">
      <c r="A6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78"/>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row>
    <row r="65" spans="1:155" ht="12.75">
      <c r="A6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78"/>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row>
    <row r="66" spans="1:155" ht="12.75">
      <c r="A66"/>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78"/>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row>
    <row r="67" spans="1:155" ht="12.75">
      <c r="A67"/>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78"/>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row>
    <row r="68" spans="1:155" ht="12.75">
      <c r="A68"/>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78"/>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row>
    <row r="69" spans="1:155" ht="12.75">
      <c r="A69"/>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78"/>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row>
    <row r="70" spans="1:155" ht="12.75">
      <c r="A70"/>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78"/>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row>
    <row r="71" spans="1:155" ht="12.75">
      <c r="A7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78"/>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row>
    <row r="72" spans="1:155" ht="12.75">
      <c r="A7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78"/>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row>
    <row r="73" spans="1:155" ht="12.75">
      <c r="A7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78"/>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row>
    <row r="74" spans="1:155" ht="12.75">
      <c r="A7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78"/>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row>
    <row r="75" spans="1:155" ht="12.75">
      <c r="A7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78"/>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row>
    <row r="76" spans="1:155" ht="12.75">
      <c r="A76"/>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78"/>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row>
    <row r="77" spans="1:155" ht="12.75">
      <c r="A77"/>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78"/>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row>
    <row r="78" spans="1:155" ht="12.75">
      <c r="A78"/>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78"/>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row>
    <row r="79" spans="1:155" ht="12.75">
      <c r="A79"/>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78"/>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row>
    <row r="80" spans="1:155" ht="12.7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78"/>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row>
    <row r="81" spans="1:155" ht="12.75">
      <c r="A8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78"/>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row>
    <row r="82" spans="1:155" ht="12.75">
      <c r="A8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78"/>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row>
    <row r="83" spans="1:155" ht="12.7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78"/>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row>
    <row r="84" spans="1:155" ht="12.7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78"/>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row>
    <row r="85" spans="1:155" ht="12.75">
      <c r="A8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78"/>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row>
    <row r="86" spans="1:155" ht="12.75">
      <c r="A86"/>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78"/>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row>
    <row r="87" spans="1:155" ht="12.75">
      <c r="A87"/>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78"/>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row>
    <row r="88" spans="1:155" ht="12.75">
      <c r="A88"/>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78"/>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row>
    <row r="89" spans="1:155" ht="12.75">
      <c r="A89"/>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78"/>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row>
    <row r="90" spans="1:155" ht="12.75">
      <c r="A90"/>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78"/>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row>
    <row r="91" spans="1:155" ht="12.75">
      <c r="A9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78"/>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row>
    <row r="92" spans="1:155" ht="12.75">
      <c r="A9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78"/>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row>
    <row r="93" spans="1:155" ht="12.75">
      <c r="A93"/>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78"/>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row>
    <row r="94" spans="1:155" ht="12.75">
      <c r="A9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78"/>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row>
    <row r="95" spans="1:155" ht="12.75">
      <c r="A9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78"/>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row>
    <row r="96" spans="1:155" ht="12.75">
      <c r="A96"/>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78"/>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row>
    <row r="97" spans="1:155" ht="12.75">
      <c r="A97"/>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78"/>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row>
    <row r="98" spans="1:155" ht="12.75">
      <c r="A98"/>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78"/>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row>
    <row r="99" spans="1:155" ht="12.75">
      <c r="A99"/>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78"/>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row>
    <row r="100" spans="1:155" ht="12.75">
      <c r="A100"/>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78"/>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row>
    <row r="101" spans="1:155" ht="12.75">
      <c r="A10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78"/>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row>
    <row r="102" spans="1:155" ht="12.75">
      <c r="A1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78"/>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row>
    <row r="103" spans="1:155" ht="12.75">
      <c r="A103"/>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78"/>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row>
    <row r="104" spans="1:155" ht="12.75">
      <c r="A10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78"/>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row>
    <row r="105" spans="1:155" ht="12.75">
      <c r="A10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78"/>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row>
    <row r="106" spans="1:155" ht="12.75">
      <c r="A106"/>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78"/>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row>
    <row r="107" spans="1:155" ht="12.75">
      <c r="A107"/>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78"/>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row>
    <row r="108" spans="1:155" ht="12.75">
      <c r="A108"/>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78"/>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row>
    <row r="109" spans="1:155" ht="12.75">
      <c r="A109"/>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78"/>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row>
    <row r="110" spans="1:155" ht="12.75">
      <c r="A110"/>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78"/>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row>
    <row r="111" spans="1:155" ht="12.75">
      <c r="A11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78"/>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row>
    <row r="112" spans="1:155" ht="12.75">
      <c r="A11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78"/>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row>
    <row r="113" spans="1:155" ht="12.75">
      <c r="A11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78"/>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row>
    <row r="114" spans="1:155" ht="12.75">
      <c r="A11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78"/>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row>
    <row r="115" spans="1:155" ht="12.75">
      <c r="A11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78"/>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row>
    <row r="116" spans="1:155" ht="12.75">
      <c r="A116"/>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78"/>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row>
    <row r="117" spans="1:155" ht="12.75">
      <c r="A117"/>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78"/>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row>
    <row r="118" spans="1:155" ht="12.75">
      <c r="A118"/>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78"/>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row>
    <row r="119" spans="1:155" ht="12.75">
      <c r="A119"/>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78"/>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row>
    <row r="120" spans="1:155" ht="12.75">
      <c r="A120"/>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78"/>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row>
    <row r="121" spans="1:155" ht="12.75">
      <c r="A12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78"/>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row>
    <row r="122" spans="1:155" ht="12.7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78"/>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row>
    <row r="123" spans="1:155" ht="12.75">
      <c r="A12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78"/>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row>
    <row r="124" spans="1:155" ht="12.75">
      <c r="A12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78"/>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row>
    <row r="125" spans="1:155" ht="12.75">
      <c r="A1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78"/>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row>
    <row r="126" spans="1:155" ht="12.75">
      <c r="A126"/>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78"/>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row>
  </sheetData>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Grad School of Mgmnt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MHE</cp:lastModifiedBy>
  <cp:lastPrinted>2000-02-23T18:04:21Z</cp:lastPrinted>
  <dcterms:created xsi:type="dcterms:W3CDTF">1996-10-04T15:13:56Z</dcterms:created>
  <dcterms:modified xsi:type="dcterms:W3CDTF">2005-02-01T18:54:36Z</dcterms:modified>
  <cp:category/>
  <cp:version/>
  <cp:contentType/>
  <cp:contentStatus/>
</cp:coreProperties>
</file>