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95" activeTab="0"/>
  </bookViews>
  <sheets>
    <sheet name="Chapter 3" sheetId="1" r:id="rId1"/>
    <sheet name="Moving Average" sheetId="2" r:id="rId2"/>
    <sheet name="Exponential Smoothing" sheetId="3" r:id="rId3"/>
    <sheet name="Linear Trend" sheetId="4" r:id="rId4"/>
    <sheet name="Trend Adj Expon Smooth" sheetId="5" r:id="rId5"/>
    <sheet name="Seasonal Relatives" sheetId="6" r:id="rId6"/>
    <sheet name="Trend and Seasonal" sheetId="7" r:id="rId7"/>
    <sheet name="Linear Regression" sheetId="8" r:id="rId8"/>
    <sheet name="Accuracy" sheetId="9" r:id="rId9"/>
    <sheet name="Examples" sheetId="10" r:id="rId10"/>
    <sheet name="Solved Problems" sheetId="11" r:id="rId11"/>
  </sheets>
  <definedNames>
    <definedName name="counter14">#REF!</definedName>
    <definedName name="counter21a">'Moving Average'!$B$4</definedName>
    <definedName name="counter21b">'Moving Average'!$F$22</definedName>
    <definedName name="counter22a">'Exponential Smoothing'!$B$3</definedName>
    <definedName name="counter22b">'Exponential Smoothing'!$F$22</definedName>
    <definedName name="counter23">'Linear Trend'!$F$22</definedName>
    <definedName name="counter24a">'Trend Adj Expon Smooth'!$D$5</definedName>
    <definedName name="counter24b">'Trend Adj Expon Smooth'!$D$8</definedName>
    <definedName name="counter24c">'Trend Adj Expon Smooth'!$F$22</definedName>
    <definedName name="counter27">'Linear Regression'!$F$21</definedName>
    <definedName name="increment14">#REF!</definedName>
    <definedName name="increment22a">'Exponential Smoothing'!$B$4</definedName>
    <definedName name="increment24a">'Trend Adj Expon Smooth'!$D$6</definedName>
    <definedName name="increment24b">'Trend Adj Expon Smooth'!$D$9</definedName>
    <definedName name="increment27">'Linear Regression'!$F$22</definedName>
    <definedName name="input12">#REF!,#REF!</definedName>
    <definedName name="input13a">#REF!,#REF!,#REF!,#REF!,#REF!,#REF!,#REF!,#REF!,#REF!,#REF!,#REF!,#REF!,#REF!,#REF!</definedName>
    <definedName name="input13b">#REF!,#REF!,#REF!,#REF!,#REF!,#REF!,#REF!,#REF!,#REF!,#REF!,#REF!,#REF!,#REF!</definedName>
    <definedName name="input13c">#REF!,#REF!,#REF!,#REF!,#REF!,#REF!,#REF!,#REF!,#REF!,#REF!,#REF!,#REF!,#REF!</definedName>
    <definedName name="input14">#REF!</definedName>
    <definedName name="input21">'Moving Average'!$B$7:$B$66</definedName>
    <definedName name="input22">'Exponential Smoothing'!$B$7:$B$66</definedName>
    <definedName name="input23">'Linear Trend'!$B$7:$B$66</definedName>
    <definedName name="input24">'Trend Adj Expon Smooth'!$B$4:$B$6,'Trend Adj Expon Smooth'!$B$12:$B$71</definedName>
    <definedName name="input25">'Seasonal Relatives'!$C$3,'Seasonal Relatives'!$A$7:$A$18,'Seasonal Relatives'!$C$21:$C$80</definedName>
    <definedName name="input26" localSheetId="6">'Trend and Seasonal'!$C$2:$C$4,'Trend and Seasonal'!$B$7:$C$18</definedName>
    <definedName name="input26">#REF!,#REF!,#REF!</definedName>
    <definedName name="input27">'Linear Regression'!$A$7:$B$66</definedName>
    <definedName name="input28">'Accuracy'!$B$8:$C$67</definedName>
    <definedName name="_xlnm.Print_Area" localSheetId="8">'Accuracy'!$A$1:$O$67</definedName>
    <definedName name="_xlnm.Print_Area" localSheetId="2">'Exponential Smoothing'!$A$1:$M$40</definedName>
    <definedName name="_xlnm.Print_Area" localSheetId="7">'Linear Regression'!$A$1:$J$67</definedName>
    <definedName name="_xlnm.Print_Area" localSheetId="3">'Linear Trend'!$A$1:$M$67</definedName>
    <definedName name="_xlnm.Print_Area" localSheetId="1">'Moving Average'!$A$1:$M$66</definedName>
    <definedName name="_xlnm.Print_Area" localSheetId="5">'Seasonal Relatives'!$A$1:$J$80</definedName>
    <definedName name="_xlnm.Print_Area" localSheetId="4">'Trend Adj Expon Smooth'!$A$1:$M$71</definedName>
    <definedName name="_xlnm.Print_Area" localSheetId="6">'Trend and Seasonal'!$A$1:$M$81</definedName>
  </definedNames>
  <calcPr fullCalcOnLoad="1"/>
</workbook>
</file>

<file path=xl/sharedStrings.xml><?xml version="1.0" encoding="utf-8"?>
<sst xmlns="http://schemas.openxmlformats.org/spreadsheetml/2006/main" count="477" uniqueCount="100">
  <si>
    <t>MAD =</t>
  </si>
  <si>
    <t>MSE =</t>
  </si>
  <si>
    <t>Period</t>
  </si>
  <si>
    <t>Data</t>
  </si>
  <si>
    <t>Forecast</t>
  </si>
  <si>
    <t>Error</t>
  </si>
  <si>
    <t>Slope =</t>
  </si>
  <si>
    <t>Intercept =</t>
  </si>
  <si>
    <t>Exponential Smoothing</t>
  </si>
  <si>
    <t xml:space="preserve">x </t>
  </si>
  <si>
    <t xml:space="preserve"> y</t>
  </si>
  <si>
    <t>Index</t>
  </si>
  <si>
    <t>MA</t>
  </si>
  <si>
    <t>Season</t>
  </si>
  <si>
    <t>Number of "seasons" =</t>
  </si>
  <si>
    <t>Tues</t>
  </si>
  <si>
    <t>Wed</t>
  </si>
  <si>
    <t>Thur</t>
  </si>
  <si>
    <t>Fri</t>
  </si>
  <si>
    <t>Sat</t>
  </si>
  <si>
    <t>Sun</t>
  </si>
  <si>
    <t>Mon</t>
  </si>
  <si>
    <r>
      <t>a</t>
    </r>
    <r>
      <rPr>
        <b/>
        <sz val="10"/>
        <rFont val="Arial"/>
        <family val="2"/>
      </rPr>
      <t xml:space="preserve"> =</t>
    </r>
  </si>
  <si>
    <t xml:space="preserve">x = </t>
  </si>
  <si>
    <t>Simple Linear Regression</t>
  </si>
  <si>
    <t xml:space="preserve">Period: </t>
  </si>
  <si>
    <t xml:space="preserve">Actual: </t>
  </si>
  <si>
    <t xml:space="preserve">Forecast: </t>
  </si>
  <si>
    <r>
      <t>b</t>
    </r>
    <r>
      <rPr>
        <b/>
        <sz val="10"/>
        <rFont val="Arial"/>
        <family val="2"/>
      </rPr>
      <t xml:space="preserve"> =</t>
    </r>
  </si>
  <si>
    <t>Periods =</t>
  </si>
  <si>
    <t>Center</t>
  </si>
  <si>
    <t>Forecast1</t>
  </si>
  <si>
    <t>Trend and Seasonal</t>
  </si>
  <si>
    <t xml:space="preserve">Slope = </t>
  </si>
  <si>
    <t xml:space="preserve">Intercept = </t>
  </si>
  <si>
    <t/>
  </si>
  <si>
    <t>Trend</t>
  </si>
  <si>
    <t>Copyright © 2001 by The McGraw Hill Companies, Inc.</t>
  </si>
  <si>
    <t>Templates:</t>
  </si>
  <si>
    <t>Examples</t>
  </si>
  <si>
    <t>Solved Problems</t>
  </si>
  <si>
    <t>3.</t>
  </si>
  <si>
    <t>1.</t>
  </si>
  <si>
    <t>4.</t>
  </si>
  <si>
    <t>5.</t>
  </si>
  <si>
    <t>Chapter Three - Forecasting</t>
  </si>
  <si>
    <t>Moving Average</t>
  </si>
  <si>
    <t>Trend Adjusted Exponential Smoothing</t>
  </si>
  <si>
    <t>Linear Trend Equation</t>
  </si>
  <si>
    <t>season</t>
  </si>
  <si>
    <t>Average</t>
  </si>
  <si>
    <t>Compute Seasonal Indexes</t>
  </si>
  <si>
    <t>7.</t>
  </si>
  <si>
    <t>Standard</t>
  </si>
  <si>
    <t>6.</t>
  </si>
  <si>
    <r>
      <t>Da</t>
    </r>
    <r>
      <rPr>
        <b/>
        <sz val="10"/>
        <rFont val="Arial"/>
        <family val="2"/>
      </rPr>
      <t xml:space="preserve"> = </t>
    </r>
  </si>
  <si>
    <r>
      <t>Db</t>
    </r>
    <r>
      <rPr>
        <b/>
        <sz val="10"/>
        <rFont val="Arial"/>
        <family val="2"/>
      </rPr>
      <t xml:space="preserve"> = </t>
    </r>
  </si>
  <si>
    <t>Trend:</t>
  </si>
  <si>
    <t>Index:</t>
  </si>
  <si>
    <r>
      <t>D</t>
    </r>
    <r>
      <rPr>
        <b/>
        <sz val="10"/>
        <rFont val="Arial"/>
        <family val="2"/>
      </rPr>
      <t xml:space="preserve">x = </t>
    </r>
  </si>
  <si>
    <t>8.</t>
  </si>
  <si>
    <r>
      <t>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</t>
    </r>
  </si>
  <si>
    <t xml:space="preserve">r = </t>
  </si>
  <si>
    <t>9.</t>
  </si>
  <si>
    <t>10.</t>
  </si>
  <si>
    <t>Actual</t>
  </si>
  <si>
    <t>Forecast Accuracy and Control</t>
  </si>
  <si>
    <t>Actual:</t>
  </si>
  <si>
    <t>Tracking</t>
  </si>
  <si>
    <t>Signal</t>
  </si>
  <si>
    <t>11.</t>
  </si>
  <si>
    <t>Forecast:</t>
  </si>
  <si>
    <t>Error:</t>
  </si>
  <si>
    <t>2.</t>
  </si>
  <si>
    <t>d.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</si>
  <si>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</si>
  <si>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</si>
  <si>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</si>
  <si>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</si>
  <si>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</si>
  <si>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</si>
  <si>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</si>
  <si>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</si>
  <si>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</si>
  <si>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</si>
  <si>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</si>
  <si>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</si>
  <si>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1.b.</t>
  </si>
  <si>
    <r>
      <t>Forecast</t>
    </r>
    <r>
      <rPr>
        <b/>
        <sz val="10"/>
        <rFont val="Arial"/>
        <family val="2"/>
      </rPr>
      <t xml:space="preserve"> = </t>
    </r>
  </si>
  <si>
    <r>
      <t>Trend</t>
    </r>
    <r>
      <rPr>
        <b/>
        <sz val="10"/>
        <rFont val="Arial"/>
        <family val="2"/>
      </rPr>
      <t xml:space="preserve"> = </t>
    </r>
  </si>
  <si>
    <t xml:space="preserve">Periods = </t>
  </si>
  <si>
    <t>Model Initialization:</t>
  </si>
  <si>
    <t>TAF</t>
  </si>
  <si>
    <t>S</t>
  </si>
  <si>
    <t>T</t>
  </si>
  <si>
    <t>Period =</t>
  </si>
  <si>
    <t>created by Lee Tangedahl, The University of Montana</t>
  </si>
  <si>
    <t>See Instructions template for complete instructions.</t>
  </si>
  <si>
    <t>All rights Reserved.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</si>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</sst>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0.0000"/>
    <numFmt numFmtId="167" formatCode="General_)"/>
    <numFmt numFmtId="168" formatCode="0.00_)"/>
    <numFmt numFmtId="169" formatCode="0.0"/>
    <numFmt numFmtId="170" formatCode=";;;"/>
    <numFmt numFmtId="171" formatCode="0.000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sz val="9"/>
      <name val="Arial"/>
      <family val="2"/>
    </font>
    <font>
      <sz val="15.25"/>
      <name val="Arial"/>
      <family val="0"/>
    </font>
    <font>
      <sz val="16.25"/>
      <name val="Arial"/>
      <family val="0"/>
    </font>
    <font>
      <sz val="17.25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6.5"/>
      <name val="Arial"/>
      <family val="0"/>
    </font>
    <font>
      <b/>
      <sz val="9.5"/>
      <name val="Arial"/>
      <family val="2"/>
    </font>
    <font>
      <sz val="15"/>
      <name val="Arial"/>
      <family val="0"/>
    </font>
    <font>
      <b/>
      <sz val="8.7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.5"/>
      <name val="Arial"/>
      <family val="2"/>
    </font>
    <font>
      <sz val="11.5"/>
      <name val="Arial"/>
      <family val="0"/>
    </font>
    <font>
      <sz val="15.75"/>
      <name val="Arial"/>
      <family val="0"/>
    </font>
    <font>
      <b/>
      <vertAlign val="superscript"/>
      <sz val="10"/>
      <name val="Arial"/>
      <family val="2"/>
    </font>
    <font>
      <b/>
      <sz val="8.75"/>
      <color indexed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 quotePrefix="1">
      <alignment horizontal="right"/>
      <protection hidden="1"/>
    </xf>
    <xf numFmtId="0" fontId="1" fillId="0" borderId="1" xfId="0" applyFont="1" applyBorder="1" applyAlignment="1" applyProtection="1" quotePrefix="1">
      <alignment horizontal="center"/>
      <protection hidden="1"/>
    </xf>
    <xf numFmtId="0" fontId="1" fillId="0" borderId="2" xfId="0" applyFont="1" applyBorder="1" applyAlignment="1" applyProtection="1" quotePrefix="1">
      <alignment horizontal="center"/>
      <protection hidden="1"/>
    </xf>
    <xf numFmtId="0" fontId="1" fillId="0" borderId="3" xfId="0" applyFont="1" applyBorder="1" applyAlignment="1" applyProtection="1" quotePrefix="1">
      <alignment horizontal="center"/>
      <protection hidden="1"/>
    </xf>
    <xf numFmtId="0" fontId="1" fillId="0" borderId="4" xfId="0" applyFont="1" applyBorder="1" applyAlignment="1" applyProtection="1" quotePrefix="1">
      <alignment horizontal="center"/>
      <protection hidden="1"/>
    </xf>
    <xf numFmtId="37" fontId="1" fillId="0" borderId="5" xfId="0" applyNumberFormat="1" applyFont="1" applyBorder="1" applyAlignment="1" applyProtection="1">
      <alignment horizontal="center"/>
      <protection hidden="1"/>
    </xf>
    <xf numFmtId="37" fontId="1" fillId="0" borderId="6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39" fontId="1" fillId="0" borderId="7" xfId="0" applyNumberFormat="1" applyFont="1" applyBorder="1" applyAlignment="1" applyProtection="1">
      <alignment horizontal="center"/>
      <protection hidden="1"/>
    </xf>
    <xf numFmtId="37" fontId="0" fillId="0" borderId="0" xfId="0" applyNumberFormat="1" applyAlignment="1" applyProtection="1">
      <alignment/>
      <protection hidden="1"/>
    </xf>
    <xf numFmtId="39" fontId="1" fillId="0" borderId="5" xfId="0" applyNumberFormat="1" applyFont="1" applyBorder="1" applyAlignment="1" applyProtection="1">
      <alignment horizontal="center"/>
      <protection hidden="1"/>
    </xf>
    <xf numFmtId="39" fontId="0" fillId="0" borderId="0" xfId="0" applyNumberFormat="1" applyAlignment="1" applyProtection="1">
      <alignment/>
      <protection hidden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7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5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9" xfId="0" applyNumberFormat="1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1" fillId="0" borderId="13" xfId="0" applyNumberFormat="1" applyFont="1" applyBorder="1" applyAlignment="1" applyProtection="1">
      <alignment horizontal="center"/>
      <protection hidden="1"/>
    </xf>
    <xf numFmtId="0" fontId="1" fillId="0" borderId="14" xfId="0" applyNumberFormat="1" applyFont="1" applyBorder="1" applyAlignment="1" applyProtection="1">
      <alignment horizontal="center"/>
      <protection hidden="1"/>
    </xf>
    <xf numFmtId="0" fontId="1" fillId="0" borderId="15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5" xfId="0" applyFont="1" applyBorder="1" applyAlignment="1" applyProtection="1" quotePrefix="1">
      <alignment horizontal="center"/>
      <protection hidden="1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37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Border="1" applyAlignment="1" applyProtection="1" quotePrefix="1">
      <alignment horizontal="right"/>
      <protection hidden="1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166" fontId="1" fillId="0" borderId="8" xfId="0" applyNumberFormat="1" applyFont="1" applyBorder="1" applyAlignment="1" applyProtection="1">
      <alignment horizontal="center"/>
      <protection hidden="1"/>
    </xf>
    <xf numFmtId="166" fontId="1" fillId="0" borderId="5" xfId="0" applyNumberFormat="1" applyFont="1" applyBorder="1" applyAlignment="1" applyProtection="1">
      <alignment horizontal="center"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166" fontId="1" fillId="0" borderId="6" xfId="0" applyNumberFormat="1" applyFont="1" applyBorder="1" applyAlignment="1" applyProtection="1">
      <alignment horizontal="center"/>
      <protection hidden="1"/>
    </xf>
    <xf numFmtId="166" fontId="1" fillId="0" borderId="18" xfId="0" applyNumberFormat="1" applyFont="1" applyBorder="1" applyAlignment="1" applyProtection="1">
      <alignment horizontal="center"/>
      <protection hidden="1"/>
    </xf>
    <xf numFmtId="166" fontId="1" fillId="0" borderId="7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 quotePrefix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18" xfId="0" applyNumberFormat="1" applyFont="1" applyBorder="1" applyAlignment="1" applyProtection="1">
      <alignment horizontal="center"/>
      <protection hidden="1"/>
    </xf>
    <xf numFmtId="0" fontId="1" fillId="0" borderId="18" xfId="0" applyNumberFormat="1" applyFont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left"/>
      <protection hidden="1"/>
    </xf>
    <xf numFmtId="37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hidden="1"/>
    </xf>
    <xf numFmtId="39" fontId="1" fillId="0" borderId="6" xfId="0" applyNumberFormat="1" applyFont="1" applyBorder="1" applyAlignment="1" applyProtection="1">
      <alignment horizontal="center"/>
      <protection hidden="1"/>
    </xf>
    <xf numFmtId="0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37" fontId="1" fillId="0" borderId="9" xfId="0" applyNumberFormat="1" applyFont="1" applyBorder="1" applyAlignment="1" applyProtection="1">
      <alignment horizontal="center"/>
      <protection hidden="1"/>
    </xf>
    <xf numFmtId="37" fontId="1" fillId="0" borderId="11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 quotePrefix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0" xfId="0" applyFont="1" applyBorder="1" applyAlignment="1" applyProtection="1" quotePrefix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Border="1" applyAlignment="1" applyProtection="1">
      <alignment horizontal="center"/>
      <protection hidden="1"/>
    </xf>
    <xf numFmtId="0" fontId="17" fillId="0" borderId="0" xfId="20" applyAlignment="1" applyProtection="1">
      <alignment/>
      <protection hidden="1"/>
    </xf>
    <xf numFmtId="0" fontId="17" fillId="0" borderId="0" xfId="20" applyAlignment="1">
      <alignment horizontal="left"/>
    </xf>
    <xf numFmtId="0" fontId="17" fillId="0" borderId="0" xfId="20" applyAlignment="1" applyProtection="1">
      <alignment horizontal="left"/>
      <protection hidden="1"/>
    </xf>
    <xf numFmtId="0" fontId="17" fillId="0" borderId="0" xfId="20" applyAlignment="1" applyProtection="1" quotePrefix="1">
      <alignment horizontal="left"/>
      <protection hidden="1"/>
    </xf>
    <xf numFmtId="0" fontId="1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645"/>
          <c:h val="0.90975"/>
        </c:manualLayout>
      </c:layout>
      <c:scatterChart>
        <c:scatterStyle val="smooth"/>
        <c:varyColors val="0"/>
        <c:ser>
          <c:idx val="0"/>
          <c:order val="0"/>
          <c:tx>
            <c:strRef>
              <c:f>'Moving Average'!$B$6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Average'!$A$7:$A$66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'Moving Average'!$B$7:$B$66</c:f>
              <c:numCache>
                <c:ptCount val="60"/>
                <c:pt idx="0">
                  <c:v>42</c:v>
                </c:pt>
                <c:pt idx="1">
                  <c:v>40</c:v>
                </c:pt>
                <c:pt idx="2">
                  <c:v>43</c:v>
                </c:pt>
                <c:pt idx="3">
                  <c:v>40</c:v>
                </c:pt>
                <c:pt idx="4">
                  <c:v>41</c:v>
                </c:pt>
                <c:pt idx="5">
                  <c:v>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'Moving Average'!$C$6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Average'!$A$7:$A$66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'Moving Average'!$C$7:$C$66</c:f>
              <c:numCach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41.666666666666664</c:v>
                </c:pt>
                <c:pt idx="4">
                  <c:v>41</c:v>
                </c:pt>
                <c:pt idx="5">
                  <c:v>41.333333333333336</c:v>
                </c:pt>
                <c:pt idx="6">
                  <c:v>40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'Moving Average'!$F$11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'Moving Average'!$G$11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axId val="46141142"/>
        <c:axId val="12617095"/>
      </c:scatterChart>
      <c:valAx>
        <c:axId val="4614114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617095"/>
        <c:crosses val="autoZero"/>
        <c:crossBetween val="midCat"/>
        <c:dispUnits/>
        <c:majorUnit val="5"/>
        <c:minorUnit val="1"/>
      </c:valAx>
      <c:valAx>
        <c:axId val="12617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14114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8"/>
          <c:y val="0.90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6875"/>
          <c:h val="0.90675"/>
        </c:manualLayout>
      </c:layout>
      <c:scatterChart>
        <c:scatterStyle val="smooth"/>
        <c:varyColors val="0"/>
        <c:ser>
          <c:idx val="0"/>
          <c:order val="0"/>
          <c:tx>
            <c:strRef>
              <c:f>'Exponential Smoothing'!$B$6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Smoothing'!$A$7:$A$66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'Exponential Smoothing'!$B$7:$B$66</c:f>
              <c:numCache>
                <c:ptCount val="60"/>
                <c:pt idx="0">
                  <c:v>42</c:v>
                </c:pt>
                <c:pt idx="1">
                  <c:v>40</c:v>
                </c:pt>
                <c:pt idx="2">
                  <c:v>43</c:v>
                </c:pt>
                <c:pt idx="3">
                  <c:v>40</c:v>
                </c:pt>
                <c:pt idx="4">
                  <c:v>41</c:v>
                </c:pt>
                <c:pt idx="5">
                  <c:v>39</c:v>
                </c:pt>
                <c:pt idx="6">
                  <c:v>46</c:v>
                </c:pt>
                <c:pt idx="7">
                  <c:v>44</c:v>
                </c:pt>
                <c:pt idx="8">
                  <c:v>45</c:v>
                </c:pt>
                <c:pt idx="9">
                  <c:v>38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'Exponential Smoothing'!$C$6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Smoothing'!$A$7:$A$66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'Exponential Smoothing'!$C$7:$C$66</c:f>
              <c:numCache>
                <c:ptCount val="60"/>
                <c:pt idx="0">
                  <c:v>#N/A</c:v>
                </c:pt>
                <c:pt idx="1">
                  <c:v>42</c:v>
                </c:pt>
                <c:pt idx="2">
                  <c:v>41.8</c:v>
                </c:pt>
                <c:pt idx="3">
                  <c:v>41.919999999999995</c:v>
                </c:pt>
                <c:pt idx="4">
                  <c:v>41.727999999999994</c:v>
                </c:pt>
                <c:pt idx="5">
                  <c:v>41.655199999999994</c:v>
                </c:pt>
                <c:pt idx="6">
                  <c:v>41.38967999999999</c:v>
                </c:pt>
                <c:pt idx="7">
                  <c:v>41.850711999999994</c:v>
                </c:pt>
                <c:pt idx="8">
                  <c:v>42.0656408</c:v>
                </c:pt>
                <c:pt idx="9">
                  <c:v>42.35907672</c:v>
                </c:pt>
                <c:pt idx="10">
                  <c:v>41.923169048</c:v>
                </c:pt>
                <c:pt idx="11">
                  <c:v>41.730852143199996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'Exponential Smoothing'!$F$11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'Exponential Smoothing'!$G$11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axId val="46444992"/>
        <c:axId val="15351745"/>
      </c:scatterChart>
      <c:valAx>
        <c:axId val="4644499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351745"/>
        <c:crosses val="autoZero"/>
        <c:crossBetween val="midCat"/>
        <c:dispUnits/>
        <c:majorUnit val="5"/>
        <c:minorUnit val="1"/>
      </c:valAx>
      <c:valAx>
        <c:axId val="15351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44499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725"/>
          <c:y val="0.902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685"/>
          <c:h val="0.91325"/>
        </c:manualLayout>
      </c:layout>
      <c:scatterChart>
        <c:scatterStyle val="smooth"/>
        <c:varyColors val="0"/>
        <c:ser>
          <c:idx val="0"/>
          <c:order val="0"/>
          <c:tx>
            <c:strRef>
              <c:f>'Linear Trend'!$B$6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 Trend'!$A$7:$A$66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'Linear Trend'!$B$7:$B$66</c:f>
              <c:numCache>
                <c:ptCount val="60"/>
                <c:pt idx="0">
                  <c:v>700</c:v>
                </c:pt>
                <c:pt idx="1">
                  <c:v>724</c:v>
                </c:pt>
                <c:pt idx="2">
                  <c:v>720</c:v>
                </c:pt>
                <c:pt idx="3">
                  <c:v>728</c:v>
                </c:pt>
                <c:pt idx="4">
                  <c:v>740</c:v>
                </c:pt>
                <c:pt idx="5">
                  <c:v>742</c:v>
                </c:pt>
                <c:pt idx="6">
                  <c:v>758</c:v>
                </c:pt>
                <c:pt idx="7">
                  <c:v>750</c:v>
                </c:pt>
                <c:pt idx="8">
                  <c:v>770</c:v>
                </c:pt>
                <c:pt idx="9">
                  <c:v>775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'Linear Trend'!$C$6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 Trend'!$A$7:$A$66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'Linear Trend'!$C$7:$C$66</c:f>
              <c:numCache>
                <c:ptCount val="60"/>
                <c:pt idx="0">
                  <c:v>706.909090909091</c:v>
                </c:pt>
                <c:pt idx="1">
                  <c:v>714.4181818181819</c:v>
                </c:pt>
                <c:pt idx="2">
                  <c:v>721.9272727272728</c:v>
                </c:pt>
                <c:pt idx="3">
                  <c:v>729.4363636363637</c:v>
                </c:pt>
                <c:pt idx="4">
                  <c:v>736.9454545454546</c:v>
                </c:pt>
                <c:pt idx="5">
                  <c:v>744.4545454545455</c:v>
                </c:pt>
                <c:pt idx="6">
                  <c:v>751.9636363636364</c:v>
                </c:pt>
                <c:pt idx="7">
                  <c:v>759.4727272727274</c:v>
                </c:pt>
                <c:pt idx="8">
                  <c:v>766.9818181818183</c:v>
                </c:pt>
                <c:pt idx="9">
                  <c:v>774.4909090909092</c:v>
                </c:pt>
                <c:pt idx="10">
                  <c:v>782.0000000000001</c:v>
                </c:pt>
                <c:pt idx="11">
                  <c:v>789.509090909091</c:v>
                </c:pt>
                <c:pt idx="12">
                  <c:v>797.0181818181819</c:v>
                </c:pt>
                <c:pt idx="13">
                  <c:v>804.5272727272728</c:v>
                </c:pt>
                <c:pt idx="14">
                  <c:v>812.0363636363637</c:v>
                </c:pt>
                <c:pt idx="15">
                  <c:v>819.5454545454546</c:v>
                </c:pt>
                <c:pt idx="16">
                  <c:v>827.0545454545455</c:v>
                </c:pt>
                <c:pt idx="17">
                  <c:v>834.5636363636364</c:v>
                </c:pt>
                <c:pt idx="18">
                  <c:v>842.0727272727273</c:v>
                </c:pt>
                <c:pt idx="19">
                  <c:v>849.5818181818183</c:v>
                </c:pt>
                <c:pt idx="20">
                  <c:v>857.0909090909092</c:v>
                </c:pt>
                <c:pt idx="21">
                  <c:v>864.6000000000001</c:v>
                </c:pt>
                <c:pt idx="22">
                  <c:v>872.109090909091</c:v>
                </c:pt>
                <c:pt idx="23">
                  <c:v>879.6181818181819</c:v>
                </c:pt>
                <c:pt idx="24">
                  <c:v>887.1272727272728</c:v>
                </c:pt>
                <c:pt idx="25">
                  <c:v>894.6363636363637</c:v>
                </c:pt>
                <c:pt idx="26">
                  <c:v>902.1454545454546</c:v>
                </c:pt>
                <c:pt idx="27">
                  <c:v>909.6545454545455</c:v>
                </c:pt>
                <c:pt idx="28">
                  <c:v>917.1636363636364</c:v>
                </c:pt>
                <c:pt idx="29">
                  <c:v>924.6727272727273</c:v>
                </c:pt>
                <c:pt idx="30">
                  <c:v>932.1818181818182</c:v>
                </c:pt>
                <c:pt idx="31">
                  <c:v>939.6909090909091</c:v>
                </c:pt>
                <c:pt idx="32">
                  <c:v>947.2</c:v>
                </c:pt>
                <c:pt idx="33">
                  <c:v>954.709090909091</c:v>
                </c:pt>
                <c:pt idx="34">
                  <c:v>962.2181818181818</c:v>
                </c:pt>
                <c:pt idx="35">
                  <c:v>969.7272727272727</c:v>
                </c:pt>
                <c:pt idx="36">
                  <c:v>977.2363636363636</c:v>
                </c:pt>
                <c:pt idx="37">
                  <c:v>984.7454545454545</c:v>
                </c:pt>
                <c:pt idx="38">
                  <c:v>992.2545454545455</c:v>
                </c:pt>
                <c:pt idx="39">
                  <c:v>999.7636363636365</c:v>
                </c:pt>
                <c:pt idx="40">
                  <c:v>1007.2727272727274</c:v>
                </c:pt>
                <c:pt idx="41">
                  <c:v>1014.7818181818183</c:v>
                </c:pt>
                <c:pt idx="42">
                  <c:v>1022.2909090909092</c:v>
                </c:pt>
                <c:pt idx="43">
                  <c:v>1029.8000000000002</c:v>
                </c:pt>
                <c:pt idx="44">
                  <c:v>1037.309090909091</c:v>
                </c:pt>
                <c:pt idx="45">
                  <c:v>1044.818181818182</c:v>
                </c:pt>
                <c:pt idx="46">
                  <c:v>1052.3272727272729</c:v>
                </c:pt>
                <c:pt idx="47">
                  <c:v>1059.8363636363638</c:v>
                </c:pt>
                <c:pt idx="48">
                  <c:v>1067.3454545454547</c:v>
                </c:pt>
                <c:pt idx="49">
                  <c:v>1074.8545454545456</c:v>
                </c:pt>
                <c:pt idx="50">
                  <c:v>1082.3636363636365</c:v>
                </c:pt>
                <c:pt idx="51">
                  <c:v>1089.8727272727274</c:v>
                </c:pt>
                <c:pt idx="52">
                  <c:v>1097.3818181818183</c:v>
                </c:pt>
                <c:pt idx="53">
                  <c:v>1104.8909090909092</c:v>
                </c:pt>
                <c:pt idx="54">
                  <c:v>1112.4</c:v>
                </c:pt>
                <c:pt idx="55">
                  <c:v>1119.909090909091</c:v>
                </c:pt>
                <c:pt idx="56">
                  <c:v>1127.418181818182</c:v>
                </c:pt>
                <c:pt idx="57">
                  <c:v>1134.9272727272728</c:v>
                </c:pt>
                <c:pt idx="58">
                  <c:v>1142.4363636363637</c:v>
                </c:pt>
                <c:pt idx="59">
                  <c:v>1149.9454545454546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'Linear Trend'!$F$11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'Linear Trend'!$G$11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axId val="3947978"/>
        <c:axId val="35531803"/>
      </c:scatterChart>
      <c:valAx>
        <c:axId val="394797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5531803"/>
        <c:crosses val="autoZero"/>
        <c:crossBetween val="midCat"/>
        <c:dispUnits/>
        <c:majorUnit val="5"/>
        <c:minorUnit val="1"/>
      </c:valAx>
      <c:valAx>
        <c:axId val="35531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4797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"/>
          <c:y val="0.90575"/>
        </c:manualLayout>
      </c:layout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7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'Trend Adj Expon Smooth'!$B$11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Adj Expon Smooth'!$A$12:$A$71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'Trend Adj Expon Smooth'!$B$12:$B$71</c:f>
              <c:numCache>
                <c:ptCount val="60"/>
                <c:pt idx="0">
                  <c:v>700</c:v>
                </c:pt>
                <c:pt idx="1">
                  <c:v>724</c:v>
                </c:pt>
                <c:pt idx="2">
                  <c:v>720</c:v>
                </c:pt>
                <c:pt idx="3">
                  <c:v>728</c:v>
                </c:pt>
                <c:pt idx="4">
                  <c:v>740</c:v>
                </c:pt>
                <c:pt idx="5">
                  <c:v>742</c:v>
                </c:pt>
                <c:pt idx="6">
                  <c:v>758</c:v>
                </c:pt>
                <c:pt idx="7">
                  <c:v>750</c:v>
                </c:pt>
                <c:pt idx="8">
                  <c:v>770</c:v>
                </c:pt>
                <c:pt idx="9">
                  <c:v>775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'Trend Adj Expon Smooth'!$C$11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Adj Expon Smooth'!$A$12:$A$71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'Trend Adj Expon Smooth'!$C$12:$C$71</c:f>
              <c:numCach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747.698</c:v>
                </c:pt>
                <c:pt idx="6">
                  <c:v>755.0392</c:v>
                </c:pt>
                <c:pt idx="7">
                  <c:v>765.16016</c:v>
                </c:pt>
                <c:pt idx="8">
                  <c:v>768.388032</c:v>
                </c:pt>
                <c:pt idx="9">
                  <c:v>776.5055359999999</c:v>
                </c:pt>
                <c:pt idx="10">
                  <c:v>783.5694745599999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'Trend Adj Expon Smooth'!$F$15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'Trend Adj Expon Smooth'!$G$15</c:f>
              <c:numCache>
                <c:ptCount val="1"/>
                <c:pt idx="0">
                  <c:v>783.5694745599999</c:v>
                </c:pt>
              </c:numCache>
            </c:numRef>
          </c:yVal>
          <c:smooth val="1"/>
        </c:ser>
        <c:axId val="51350772"/>
        <c:axId val="59503765"/>
      </c:scatterChart>
      <c:valAx>
        <c:axId val="5135077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 val="autoZero"/>
        <c:crossBetween val="midCat"/>
        <c:dispUnits/>
        <c:majorUnit val="5"/>
        <c:minorUnit val="1"/>
      </c:valAx>
      <c:valAx>
        <c:axId val="59503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35077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55"/>
          <c:y val="0.9117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'Seasonal Relatives'!$A$6:$A$18</c:f>
              <c:strCache>
                <c:ptCount val="13"/>
                <c:pt idx="1">
                  <c:v>Tues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  <c:pt idx="7">
                  <c:v>Mon</c:v>
                </c:pt>
              </c:strCache>
            </c:strRef>
          </c:cat>
          <c:val>
            <c:numRef>
              <c:f>'Seasonal Relatives'!$C$6:$C$18</c:f>
              <c:numCache>
                <c:ptCount val="13"/>
                <c:pt idx="0">
                  <c:v>0</c:v>
                </c:pt>
                <c:pt idx="1">
                  <c:v>0.8690021696431307</c:v>
                </c:pt>
                <c:pt idx="2">
                  <c:v>1.0462859168836491</c:v>
                </c:pt>
                <c:pt idx="3">
                  <c:v>1.1982703396353152</c:v>
                </c:pt>
                <c:pt idx="4">
                  <c:v>1.3651660488480808</c:v>
                </c:pt>
                <c:pt idx="5">
                  <c:v>1.238585848947784</c:v>
                </c:pt>
                <c:pt idx="6">
                  <c:v>0.5340740285479881</c:v>
                </c:pt>
                <c:pt idx="7">
                  <c:v>0.7486156474940528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5771838"/>
        <c:axId val="55075631"/>
      </c:bar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0.93425"/>
        </c:manualLayout>
      </c:layout>
      <c:scatterChart>
        <c:scatterStyle val="smooth"/>
        <c:varyColors val="0"/>
        <c:ser>
          <c:idx val="0"/>
          <c:order val="0"/>
          <c:tx>
            <c:strRef>
              <c:f>'Trend and Seasonal'!$C$20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and Seasonal'!$A$21:$A$80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'Trend and Seasonal'!$C$21:$C$80</c:f>
              <c:numCache>
                <c:ptCount val="60"/>
                <c:pt idx="0">
                  <c:v>131.5</c:v>
                </c:pt>
                <c:pt idx="1">
                  <c:v>139</c:v>
                </c:pt>
                <c:pt idx="2">
                  <c:v>146.5</c:v>
                </c:pt>
                <c:pt idx="3">
                  <c:v>154</c:v>
                </c:pt>
                <c:pt idx="4">
                  <c:v>161.5</c:v>
                </c:pt>
                <c:pt idx="5">
                  <c:v>169</c:v>
                </c:pt>
                <c:pt idx="6">
                  <c:v>176.5</c:v>
                </c:pt>
                <c:pt idx="7">
                  <c:v>184</c:v>
                </c:pt>
                <c:pt idx="8">
                  <c:v>191.5</c:v>
                </c:pt>
                <c:pt idx="9">
                  <c:v>199</c:v>
                </c:pt>
                <c:pt idx="10">
                  <c:v>206.5</c:v>
                </c:pt>
                <c:pt idx="11">
                  <c:v>214</c:v>
                </c:pt>
                <c:pt idx="12">
                  <c:v>221.5</c:v>
                </c:pt>
                <c:pt idx="13">
                  <c:v>229</c:v>
                </c:pt>
                <c:pt idx="14">
                  <c:v>236.5</c:v>
                </c:pt>
                <c:pt idx="15">
                  <c:v>244</c:v>
                </c:pt>
                <c:pt idx="16">
                  <c:v>251.5</c:v>
                </c:pt>
                <c:pt idx="17">
                  <c:v>259</c:v>
                </c:pt>
                <c:pt idx="18">
                  <c:v>266.5</c:v>
                </c:pt>
                <c:pt idx="19">
                  <c:v>274</c:v>
                </c:pt>
                <c:pt idx="20">
                  <c:v>281.5</c:v>
                </c:pt>
                <c:pt idx="21">
                  <c:v>289</c:v>
                </c:pt>
                <c:pt idx="22">
                  <c:v>296.5</c:v>
                </c:pt>
                <c:pt idx="23">
                  <c:v>304</c:v>
                </c:pt>
                <c:pt idx="24">
                  <c:v>311.5</c:v>
                </c:pt>
                <c:pt idx="25">
                  <c:v>319</c:v>
                </c:pt>
                <c:pt idx="26">
                  <c:v>326.5</c:v>
                </c:pt>
                <c:pt idx="27">
                  <c:v>334</c:v>
                </c:pt>
                <c:pt idx="28">
                  <c:v>341.5</c:v>
                </c:pt>
                <c:pt idx="29">
                  <c:v>349</c:v>
                </c:pt>
                <c:pt idx="30">
                  <c:v>356.5</c:v>
                </c:pt>
                <c:pt idx="31">
                  <c:v>364</c:v>
                </c:pt>
                <c:pt idx="32">
                  <c:v>371.5</c:v>
                </c:pt>
                <c:pt idx="33">
                  <c:v>379</c:v>
                </c:pt>
                <c:pt idx="34">
                  <c:v>386.5</c:v>
                </c:pt>
                <c:pt idx="35">
                  <c:v>394</c:v>
                </c:pt>
                <c:pt idx="36">
                  <c:v>401.5</c:v>
                </c:pt>
                <c:pt idx="37">
                  <c:v>409</c:v>
                </c:pt>
                <c:pt idx="38">
                  <c:v>416.5</c:v>
                </c:pt>
                <c:pt idx="39">
                  <c:v>424</c:v>
                </c:pt>
                <c:pt idx="40">
                  <c:v>431.5</c:v>
                </c:pt>
                <c:pt idx="41">
                  <c:v>439</c:v>
                </c:pt>
                <c:pt idx="42">
                  <c:v>446.5</c:v>
                </c:pt>
                <c:pt idx="43">
                  <c:v>454</c:v>
                </c:pt>
                <c:pt idx="44">
                  <c:v>461.5</c:v>
                </c:pt>
                <c:pt idx="45">
                  <c:v>469</c:v>
                </c:pt>
                <c:pt idx="46">
                  <c:v>476.5</c:v>
                </c:pt>
                <c:pt idx="47">
                  <c:v>484</c:v>
                </c:pt>
                <c:pt idx="48">
                  <c:v>491.5</c:v>
                </c:pt>
                <c:pt idx="49">
                  <c:v>499</c:v>
                </c:pt>
                <c:pt idx="50">
                  <c:v>506.5</c:v>
                </c:pt>
                <c:pt idx="51">
                  <c:v>514</c:v>
                </c:pt>
                <c:pt idx="52">
                  <c:v>521.5</c:v>
                </c:pt>
                <c:pt idx="53">
                  <c:v>529</c:v>
                </c:pt>
                <c:pt idx="54">
                  <c:v>536.5</c:v>
                </c:pt>
                <c:pt idx="55">
                  <c:v>544</c:v>
                </c:pt>
                <c:pt idx="56">
                  <c:v>551.5</c:v>
                </c:pt>
                <c:pt idx="57">
                  <c:v>559</c:v>
                </c:pt>
                <c:pt idx="58">
                  <c:v>566.5</c:v>
                </c:pt>
                <c:pt idx="59">
                  <c:v>574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'Trend and Seasonal'!$E$20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and Seasonal'!$A$21:$A$80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'Trend and Seasonal'!$E$21:$E$80</c:f>
              <c:numCache>
                <c:ptCount val="60"/>
                <c:pt idx="0">
                  <c:v>124.925</c:v>
                </c:pt>
                <c:pt idx="1">
                  <c:v>166.79999999999998</c:v>
                </c:pt>
                <c:pt idx="2">
                  <c:v>161.15</c:v>
                </c:pt>
                <c:pt idx="3">
                  <c:v>115.5</c:v>
                </c:pt>
                <c:pt idx="4">
                  <c:v>153.42499999999998</c:v>
                </c:pt>
                <c:pt idx="5">
                  <c:v>202.79999999999998</c:v>
                </c:pt>
                <c:pt idx="6">
                  <c:v>194.15</c:v>
                </c:pt>
                <c:pt idx="7">
                  <c:v>138</c:v>
                </c:pt>
                <c:pt idx="8">
                  <c:v>181.92499999999998</c:v>
                </c:pt>
                <c:pt idx="9">
                  <c:v>238.79999999999998</c:v>
                </c:pt>
                <c:pt idx="10">
                  <c:v>227.15</c:v>
                </c:pt>
                <c:pt idx="11">
                  <c:v>160.5</c:v>
                </c:pt>
                <c:pt idx="12">
                  <c:v>210.42499999999998</c:v>
                </c:pt>
                <c:pt idx="13">
                  <c:v>274.8</c:v>
                </c:pt>
                <c:pt idx="14">
                  <c:v>260.15000000000003</c:v>
                </c:pt>
                <c:pt idx="15">
                  <c:v>183</c:v>
                </c:pt>
                <c:pt idx="16">
                  <c:v>238.92499999999998</c:v>
                </c:pt>
                <c:pt idx="17">
                  <c:v>310.8</c:v>
                </c:pt>
                <c:pt idx="18">
                  <c:v>293.15000000000003</c:v>
                </c:pt>
                <c:pt idx="19">
                  <c:v>205.5</c:v>
                </c:pt>
                <c:pt idx="20">
                  <c:v>267.425</c:v>
                </c:pt>
                <c:pt idx="21">
                  <c:v>346.8</c:v>
                </c:pt>
                <c:pt idx="22">
                  <c:v>326.15000000000003</c:v>
                </c:pt>
                <c:pt idx="23">
                  <c:v>228</c:v>
                </c:pt>
                <c:pt idx="24">
                  <c:v>295.925</c:v>
                </c:pt>
                <c:pt idx="25">
                  <c:v>382.8</c:v>
                </c:pt>
                <c:pt idx="26">
                  <c:v>359.15000000000003</c:v>
                </c:pt>
                <c:pt idx="27">
                  <c:v>250.5</c:v>
                </c:pt>
                <c:pt idx="28">
                  <c:v>324.425</c:v>
                </c:pt>
                <c:pt idx="29">
                  <c:v>418.8</c:v>
                </c:pt>
                <c:pt idx="30">
                  <c:v>392.15000000000003</c:v>
                </c:pt>
                <c:pt idx="31">
                  <c:v>273</c:v>
                </c:pt>
                <c:pt idx="32">
                  <c:v>352.925</c:v>
                </c:pt>
                <c:pt idx="33">
                  <c:v>454.8</c:v>
                </c:pt>
                <c:pt idx="34">
                  <c:v>425.15000000000003</c:v>
                </c:pt>
                <c:pt idx="35">
                  <c:v>295.5</c:v>
                </c:pt>
                <c:pt idx="36">
                  <c:v>381.42499999999995</c:v>
                </c:pt>
                <c:pt idx="37">
                  <c:v>490.79999999999995</c:v>
                </c:pt>
                <c:pt idx="38">
                  <c:v>458.15000000000003</c:v>
                </c:pt>
                <c:pt idx="39">
                  <c:v>318</c:v>
                </c:pt>
                <c:pt idx="40">
                  <c:v>409.92499999999995</c:v>
                </c:pt>
                <c:pt idx="41">
                  <c:v>526.8</c:v>
                </c:pt>
                <c:pt idx="42">
                  <c:v>491.15000000000003</c:v>
                </c:pt>
                <c:pt idx="43">
                  <c:v>340.5</c:v>
                </c:pt>
                <c:pt idx="44">
                  <c:v>438.42499999999995</c:v>
                </c:pt>
                <c:pt idx="45">
                  <c:v>562.8</c:v>
                </c:pt>
                <c:pt idx="46">
                  <c:v>524.1500000000001</c:v>
                </c:pt>
                <c:pt idx="47">
                  <c:v>363</c:v>
                </c:pt>
                <c:pt idx="48">
                  <c:v>466.92499999999995</c:v>
                </c:pt>
                <c:pt idx="49">
                  <c:v>598.8</c:v>
                </c:pt>
                <c:pt idx="50">
                  <c:v>557.1500000000001</c:v>
                </c:pt>
                <c:pt idx="51">
                  <c:v>385.5</c:v>
                </c:pt>
                <c:pt idx="52">
                  <c:v>495.42499999999995</c:v>
                </c:pt>
                <c:pt idx="53">
                  <c:v>634.8</c:v>
                </c:pt>
                <c:pt idx="54">
                  <c:v>590.1500000000001</c:v>
                </c:pt>
                <c:pt idx="55">
                  <c:v>408</c:v>
                </c:pt>
                <c:pt idx="56">
                  <c:v>523.925</c:v>
                </c:pt>
                <c:pt idx="57">
                  <c:v>670.8</c:v>
                </c:pt>
                <c:pt idx="58">
                  <c:v>623.1500000000001</c:v>
                </c:pt>
                <c:pt idx="59">
                  <c:v>430.5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'Trend and Seasonal'!$G$15</c:f>
              <c:numCache>
                <c:ptCount val="1"/>
                <c:pt idx="0">
                  <c:v>15</c:v>
                </c:pt>
              </c:numCache>
            </c:numRef>
          </c:xVal>
          <c:yVal>
            <c:numRef>
              <c:f>'Trend and Seasonal'!$H$15</c:f>
              <c:numCache>
                <c:ptCount val="1"/>
                <c:pt idx="0">
                  <c:v>260.15000000000003</c:v>
                </c:pt>
              </c:numCache>
            </c:numRef>
          </c:yVal>
          <c:smooth val="1"/>
        </c:ser>
        <c:axId val="25918632"/>
        <c:axId val="31941097"/>
      </c:scatterChart>
      <c:valAx>
        <c:axId val="2591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941097"/>
        <c:crosses val="autoZero"/>
        <c:crossBetween val="midCat"/>
        <c:dispUnits/>
        <c:majorUnit val="4"/>
      </c:valAx>
      <c:valAx>
        <c:axId val="31941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2825"/>
          <c:y val="0.925"/>
          <c:w val="0.2945"/>
          <c:h val="0.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"/>
          <c:w val="0.88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'Linear Regression'!$B$6</c:f>
              <c:strCache>
                <c:ptCount val="1"/>
                <c:pt idx="0">
                  <c:v> 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'Linear Regression'!$A$7:$A$66</c:f>
              <c:numCache>
                <c:ptCount val="60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12</c:v>
                </c:pt>
                <c:pt idx="8">
                  <c:v>14</c:v>
                </c:pt>
                <c:pt idx="9">
                  <c:v>20</c:v>
                </c:pt>
                <c:pt idx="10">
                  <c:v>15</c:v>
                </c:pt>
                <c:pt idx="11">
                  <c:v>7</c:v>
                </c:pt>
              </c:numCache>
            </c:numRef>
          </c:xVal>
          <c:yVal>
            <c:numRef>
              <c:f>'Linear Regression'!$B$7:$B$66</c:f>
              <c:numCache>
                <c:ptCount val="60"/>
                <c:pt idx="0">
                  <c:v>0.15</c:v>
                </c:pt>
                <c:pt idx="1">
                  <c:v>0.1</c:v>
                </c:pt>
                <c:pt idx="2">
                  <c:v>0.13</c:v>
                </c:pt>
                <c:pt idx="3">
                  <c:v>0.15</c:v>
                </c:pt>
                <c:pt idx="4">
                  <c:v>0.25</c:v>
                </c:pt>
                <c:pt idx="5">
                  <c:v>0.27</c:v>
                </c:pt>
                <c:pt idx="6">
                  <c:v>0.24</c:v>
                </c:pt>
                <c:pt idx="7">
                  <c:v>0.2</c:v>
                </c:pt>
                <c:pt idx="8">
                  <c:v>0.27</c:v>
                </c:pt>
                <c:pt idx="9">
                  <c:v>0.44</c:v>
                </c:pt>
                <c:pt idx="10">
                  <c:v>0.34</c:v>
                </c:pt>
                <c:pt idx="11">
                  <c:v>0.17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'Linear Regression'!$C$6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 Regression'!$A$7:$A$66</c:f>
              <c:numCache>
                <c:ptCount val="60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12</c:v>
                </c:pt>
                <c:pt idx="8">
                  <c:v>14</c:v>
                </c:pt>
                <c:pt idx="9">
                  <c:v>20</c:v>
                </c:pt>
                <c:pt idx="10">
                  <c:v>15</c:v>
                </c:pt>
                <c:pt idx="11">
                  <c:v>7</c:v>
                </c:pt>
              </c:numCache>
            </c:numRef>
          </c:xVal>
          <c:yVal>
            <c:numRef>
              <c:f>'Linear Regression'!$C$7:$C$66</c:f>
              <c:numCache>
                <c:ptCount val="60"/>
                <c:pt idx="0">
                  <c:v>0.16211240310077513</c:v>
                </c:pt>
                <c:pt idx="1">
                  <c:v>0.0824612403100774</c:v>
                </c:pt>
                <c:pt idx="2">
                  <c:v>0.14618217054263558</c:v>
                </c:pt>
                <c:pt idx="3">
                  <c:v>0.11432170542635649</c:v>
                </c:pt>
                <c:pt idx="4">
                  <c:v>0.27362403100775196</c:v>
                </c:pt>
                <c:pt idx="5">
                  <c:v>0.28955426356589153</c:v>
                </c:pt>
                <c:pt idx="6">
                  <c:v>0.30548449612403106</c:v>
                </c:pt>
                <c:pt idx="7">
                  <c:v>0.24176356589147285</c:v>
                </c:pt>
                <c:pt idx="8">
                  <c:v>0.27362403100775196</c:v>
                </c:pt>
                <c:pt idx="9">
                  <c:v>0.36920542635658926</c:v>
                </c:pt>
                <c:pt idx="10">
                  <c:v>0.28955426356589153</c:v>
                </c:pt>
                <c:pt idx="11">
                  <c:v>0.16211240310077513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'Linear Regression'!$F$11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'Linear Regression'!$G$11</c:f>
              <c:numCache>
                <c:ptCount val="1"/>
                <c:pt idx="0">
                  <c:v>0.06653100775193785</c:v>
                </c:pt>
              </c:numCache>
            </c:numRef>
          </c:yVal>
          <c:smooth val="0"/>
        </c:ser>
        <c:axId val="19034418"/>
        <c:axId val="37092035"/>
      </c:scatterChart>
      <c:valAx>
        <c:axId val="1903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092035"/>
        <c:crosses val="autoZero"/>
        <c:crossBetween val="midCat"/>
        <c:dispUnits/>
      </c:valAx>
      <c:valAx>
        <c:axId val="3709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38"/>
          <c:y val="0.925"/>
          <c:w val="0.35075"/>
          <c:h val="0.07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64"/>
          <c:h val="0.90475"/>
        </c:manualLayout>
      </c:layout>
      <c:scatterChart>
        <c:scatterStyle val="smooth"/>
        <c:varyColors val="0"/>
        <c:ser>
          <c:idx val="0"/>
          <c:order val="0"/>
          <c:tx>
            <c:strRef>
              <c:f>Accuracy!$B$7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Accuracy!$A$8:$A$67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Accuracy!$B$8:$B$67</c:f>
              <c:numCache>
                <c:ptCount val="60"/>
                <c:pt idx="0">
                  <c:v>217</c:v>
                </c:pt>
                <c:pt idx="1">
                  <c:v>213</c:v>
                </c:pt>
                <c:pt idx="2">
                  <c:v>216</c:v>
                </c:pt>
                <c:pt idx="3">
                  <c:v>210</c:v>
                </c:pt>
                <c:pt idx="4">
                  <c:v>213</c:v>
                </c:pt>
                <c:pt idx="5">
                  <c:v>219</c:v>
                </c:pt>
                <c:pt idx="6">
                  <c:v>216</c:v>
                </c:pt>
                <c:pt idx="7">
                  <c:v>212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Accuracy!$C$7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Accuracy!$A$8:$A$67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Accuracy!$C$8:$C$67</c:f>
              <c:numCache>
                <c:ptCount val="60"/>
                <c:pt idx="0">
                  <c:v>215</c:v>
                </c:pt>
                <c:pt idx="1">
                  <c:v>216</c:v>
                </c:pt>
                <c:pt idx="2">
                  <c:v>215</c:v>
                </c:pt>
                <c:pt idx="3">
                  <c:v>214</c:v>
                </c:pt>
                <c:pt idx="4">
                  <c:v>211</c:v>
                </c:pt>
                <c:pt idx="5">
                  <c:v>214</c:v>
                </c:pt>
                <c:pt idx="6">
                  <c:v>217</c:v>
                </c:pt>
                <c:pt idx="7">
                  <c:v>216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Accuracy!$D$7</c:f>
              <c:strCache>
                <c:ptCount val="1"/>
                <c:pt idx="0">
                  <c:v>Error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Accuracy!$A$8:$A$67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Accuracy!$D$8:$D$67</c:f>
              <c:numCache>
                <c:ptCount val="60"/>
                <c:pt idx="0">
                  <c:v>2</c:v>
                </c:pt>
                <c:pt idx="1">
                  <c:v>-3</c:v>
                </c:pt>
                <c:pt idx="2">
                  <c:v>1</c:v>
                </c:pt>
                <c:pt idx="3">
                  <c:v>-4</c:v>
                </c:pt>
                <c:pt idx="4">
                  <c:v>2</c:v>
                </c:pt>
                <c:pt idx="5">
                  <c:v>5</c:v>
                </c:pt>
                <c:pt idx="6">
                  <c:v>-1</c:v>
                </c:pt>
                <c:pt idx="7">
                  <c:v>-4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Accuracy!$I$15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Accuracy!$J$15</c:f>
              <c:numCache>
                <c:ptCount val="1"/>
                <c:pt idx="0">
                  <c:v>211</c:v>
                </c:pt>
              </c:numCache>
            </c:numRef>
          </c:yVal>
          <c:smooth val="1"/>
        </c:ser>
        <c:axId val="65392860"/>
        <c:axId val="51664829"/>
      </c:scatterChart>
      <c:valAx>
        <c:axId val="6539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664829"/>
        <c:crosses val="autoZero"/>
        <c:crossBetween val="midCat"/>
        <c:dispUnits/>
        <c:majorUnit val="4"/>
      </c:valAx>
      <c:valAx>
        <c:axId val="51664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3425"/>
          <c:y val="0.92175"/>
        </c:manualLayout>
      </c:layout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chart" Target="/xl/charts/chart5.xml" /><Relationship Id="rId3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8.xml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9525</xdr:rowOff>
    </xdr:from>
    <xdr:to>
      <xdr:col>2</xdr:col>
      <xdr:colOff>171450</xdr:colOff>
      <xdr:row>4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429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38100</xdr:rowOff>
    </xdr:from>
    <xdr:to>
      <xdr:col>3</xdr:col>
      <xdr:colOff>704850</xdr:colOff>
      <xdr:row>1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810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9525</xdr:rowOff>
    </xdr:from>
    <xdr:to>
      <xdr:col>6</xdr:col>
      <xdr:colOff>152400</xdr:colOff>
      <xdr:row>22</xdr:row>
      <xdr:rowOff>9525</xdr:rowOff>
    </xdr:to>
    <xdr:pic>
      <xdr:nvPicPr>
        <xdr:cNvPr id="3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3051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0</xdr:row>
      <xdr:rowOff>114300</xdr:rowOff>
    </xdr:from>
    <xdr:to>
      <xdr:col>12</xdr:col>
      <xdr:colOff>647700</xdr:colOff>
      <xdr:row>19</xdr:row>
      <xdr:rowOff>114300</xdr:rowOff>
    </xdr:to>
    <xdr:graphicFrame>
      <xdr:nvGraphicFramePr>
        <xdr:cNvPr id="4" name="Chart 7"/>
        <xdr:cNvGraphicFramePr/>
      </xdr:nvGraphicFramePr>
      <xdr:xfrm>
        <a:off x="3638550" y="114300"/>
        <a:ext cx="54673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161925</xdr:colOff>
      <xdr:row>4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333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38100</xdr:rowOff>
    </xdr:from>
    <xdr:to>
      <xdr:col>3</xdr:col>
      <xdr:colOff>695325</xdr:colOff>
      <xdr:row>1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3810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20</xdr:row>
      <xdr:rowOff>9525</xdr:rowOff>
    </xdr:from>
    <xdr:to>
      <xdr:col>6</xdr:col>
      <xdr:colOff>161925</xdr:colOff>
      <xdr:row>22</xdr:row>
      <xdr:rowOff>9525</xdr:rowOff>
    </xdr:to>
    <xdr:pic>
      <xdr:nvPicPr>
        <xdr:cNvPr id="3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3051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0</xdr:row>
      <xdr:rowOff>66675</xdr:rowOff>
    </xdr:from>
    <xdr:to>
      <xdr:col>12</xdr:col>
      <xdr:colOff>609600</xdr:colOff>
      <xdr:row>19</xdr:row>
      <xdr:rowOff>66675</xdr:rowOff>
    </xdr:to>
    <xdr:graphicFrame>
      <xdr:nvGraphicFramePr>
        <xdr:cNvPr id="4" name="Chart 4"/>
        <xdr:cNvGraphicFramePr/>
      </xdr:nvGraphicFramePr>
      <xdr:xfrm>
        <a:off x="2905125" y="66675"/>
        <a:ext cx="61626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19050</xdr:rowOff>
    </xdr:from>
    <xdr:to>
      <xdr:col>3</xdr:col>
      <xdr:colOff>695325</xdr:colOff>
      <xdr:row>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905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20</xdr:row>
      <xdr:rowOff>9525</xdr:rowOff>
    </xdr:from>
    <xdr:to>
      <xdr:col>6</xdr:col>
      <xdr:colOff>161925</xdr:colOff>
      <xdr:row>22</xdr:row>
      <xdr:rowOff>9525</xdr:rowOff>
    </xdr:to>
    <xdr:pic>
      <xdr:nvPicPr>
        <xdr:cNvPr id="2" name="Spin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2956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76200</xdr:rowOff>
    </xdr:from>
    <xdr:to>
      <xdr:col>12</xdr:col>
      <xdr:colOff>571500</xdr:colOff>
      <xdr:row>19</xdr:row>
      <xdr:rowOff>76200</xdr:rowOff>
    </xdr:to>
    <xdr:graphicFrame>
      <xdr:nvGraphicFramePr>
        <xdr:cNvPr id="3" name="Chart 4"/>
        <xdr:cNvGraphicFramePr/>
      </xdr:nvGraphicFramePr>
      <xdr:xfrm>
        <a:off x="2914650" y="76200"/>
        <a:ext cx="61150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6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6667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</xdr:row>
      <xdr:rowOff>38100</xdr:rowOff>
    </xdr:from>
    <xdr:to>
      <xdr:col>3</xdr:col>
      <xdr:colOff>638175</xdr:colOff>
      <xdr:row>2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0002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20</xdr:row>
      <xdr:rowOff>9525</xdr:rowOff>
    </xdr:from>
    <xdr:to>
      <xdr:col>6</xdr:col>
      <xdr:colOff>161925</xdr:colOff>
      <xdr:row>22</xdr:row>
      <xdr:rowOff>9525</xdr:rowOff>
    </xdr:to>
    <xdr:pic>
      <xdr:nvPicPr>
        <xdr:cNvPr id="3" name="Spi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3432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28575</xdr:rowOff>
    </xdr:from>
    <xdr:to>
      <xdr:col>12</xdr:col>
      <xdr:colOff>523875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3114675" y="28575"/>
        <a:ext cx="58674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9525</xdr:colOff>
      <xdr:row>7</xdr:row>
      <xdr:rowOff>9525</xdr:rowOff>
    </xdr:from>
    <xdr:to>
      <xdr:col>4</xdr:col>
      <xdr:colOff>161925</xdr:colOff>
      <xdr:row>9</xdr:row>
      <xdr:rowOff>9525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19062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16</xdr:row>
      <xdr:rowOff>28575</xdr:rowOff>
    </xdr:from>
    <xdr:to>
      <xdr:col>3</xdr:col>
      <xdr:colOff>695325</xdr:colOff>
      <xdr:row>17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65747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0</xdr:row>
      <xdr:rowOff>57150</xdr:rowOff>
    </xdr:from>
    <xdr:to>
      <xdr:col>9</xdr:col>
      <xdr:colOff>657225</xdr:colOff>
      <xdr:row>17</xdr:row>
      <xdr:rowOff>152400</xdr:rowOff>
    </xdr:to>
    <xdr:graphicFrame>
      <xdr:nvGraphicFramePr>
        <xdr:cNvPr id="2" name="Chart 4"/>
        <xdr:cNvGraphicFramePr/>
      </xdr:nvGraphicFramePr>
      <xdr:xfrm>
        <a:off x="2895600" y="57150"/>
        <a:ext cx="41052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1</xdr:row>
      <xdr:rowOff>9525</xdr:rowOff>
    </xdr:from>
    <xdr:to>
      <xdr:col>3</xdr:col>
      <xdr:colOff>161925</xdr:colOff>
      <xdr:row>3</xdr:row>
      <xdr:rowOff>9525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1714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66675</xdr:rowOff>
    </xdr:from>
    <xdr:to>
      <xdr:col>12</xdr:col>
      <xdr:colOff>561975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2886075" y="66675"/>
        <a:ext cx="6134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16</xdr:row>
      <xdr:rowOff>28575</xdr:rowOff>
    </xdr:from>
    <xdr:to>
      <xdr:col>3</xdr:col>
      <xdr:colOff>685800</xdr:colOff>
      <xdr:row>17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67652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20</xdr:row>
      <xdr:rowOff>9525</xdr:rowOff>
    </xdr:from>
    <xdr:to>
      <xdr:col>7</xdr:col>
      <xdr:colOff>161925</xdr:colOff>
      <xdr:row>22</xdr:row>
      <xdr:rowOff>9525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33337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9</xdr:col>
      <xdr:colOff>619125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857500" y="66675"/>
        <a:ext cx="41052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104775</xdr:colOff>
      <xdr:row>0</xdr:row>
      <xdr:rowOff>38100</xdr:rowOff>
    </xdr:from>
    <xdr:to>
      <xdr:col>3</xdr:col>
      <xdr:colOff>647700</xdr:colOff>
      <xdr:row>1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3810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20</xdr:row>
      <xdr:rowOff>0</xdr:rowOff>
    </xdr:from>
    <xdr:to>
      <xdr:col>6</xdr:col>
      <xdr:colOff>171450</xdr:colOff>
      <xdr:row>22</xdr:row>
      <xdr:rowOff>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33051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</xdr:row>
      <xdr:rowOff>0</xdr:rowOff>
    </xdr:from>
    <xdr:to>
      <xdr:col>4</xdr:col>
      <xdr:colOff>590550</xdr:colOff>
      <xdr:row>4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0482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0</xdr:row>
      <xdr:rowOff>47625</xdr:rowOff>
    </xdr:from>
    <xdr:to>
      <xdr:col>14</xdr:col>
      <xdr:colOff>561975</xdr:colOff>
      <xdr:row>18</xdr:row>
      <xdr:rowOff>95250</xdr:rowOff>
    </xdr:to>
    <xdr:graphicFrame>
      <xdr:nvGraphicFramePr>
        <xdr:cNvPr id="2" name="Chart 4"/>
        <xdr:cNvGraphicFramePr/>
      </xdr:nvGraphicFramePr>
      <xdr:xfrm>
        <a:off x="3638550" y="47625"/>
        <a:ext cx="53816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20</xdr:row>
      <xdr:rowOff>9525</xdr:rowOff>
    </xdr:from>
    <xdr:to>
      <xdr:col>9</xdr:col>
      <xdr:colOff>161925</xdr:colOff>
      <xdr:row>22</xdr:row>
      <xdr:rowOff>9525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33051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41" t="s">
        <v>99</v>
      </c>
      <c r="C1" s="42"/>
      <c r="D1" s="42"/>
    </row>
    <row r="2" spans="2:4" ht="12.75">
      <c r="B2" s="41" t="s">
        <v>96</v>
      </c>
      <c r="C2" s="42"/>
      <c r="D2" s="42"/>
    </row>
    <row r="3" spans="2:4" ht="12.75">
      <c r="B3" s="41" t="s">
        <v>37</v>
      </c>
      <c r="C3" s="42"/>
      <c r="D3" s="42"/>
    </row>
    <row r="4" spans="2:4" ht="12.75">
      <c r="B4" s="41" t="s">
        <v>98</v>
      </c>
      <c r="C4" s="42"/>
      <c r="D4" s="42"/>
    </row>
    <row r="7" ht="12.75">
      <c r="B7" s="43" t="s">
        <v>45</v>
      </c>
    </row>
    <row r="9" spans="3:4" ht="12.75">
      <c r="C9" s="43" t="s">
        <v>38</v>
      </c>
      <c r="D9" s="117" t="s">
        <v>46</v>
      </c>
    </row>
    <row r="10" spans="3:4" ht="12.75">
      <c r="C10" s="43"/>
      <c r="D10" s="118" t="s">
        <v>8</v>
      </c>
    </row>
    <row r="11" spans="3:4" ht="12.75">
      <c r="C11" s="43"/>
      <c r="D11" s="118" t="s">
        <v>48</v>
      </c>
    </row>
    <row r="12" spans="3:4" ht="12.75">
      <c r="C12" s="43"/>
      <c r="D12" s="119" t="s">
        <v>47</v>
      </c>
    </row>
    <row r="13" spans="3:4" ht="12.75">
      <c r="C13" s="43"/>
      <c r="D13" s="119" t="s">
        <v>51</v>
      </c>
    </row>
    <row r="14" spans="3:4" ht="12.75">
      <c r="C14" s="43"/>
      <c r="D14" s="120" t="s">
        <v>32</v>
      </c>
    </row>
    <row r="15" spans="3:4" ht="12.75">
      <c r="C15" s="43"/>
      <c r="D15" s="119" t="s">
        <v>24</v>
      </c>
    </row>
    <row r="16" spans="3:4" ht="12.75">
      <c r="C16" s="43"/>
      <c r="D16" s="117" t="s">
        <v>66</v>
      </c>
    </row>
    <row r="20" ht="12.75">
      <c r="C20" s="121" t="s">
        <v>39</v>
      </c>
    </row>
    <row r="22" ht="12.75">
      <c r="C22" s="121" t="s">
        <v>40</v>
      </c>
    </row>
    <row r="24" ht="12.75">
      <c r="B24" s="43" t="s">
        <v>97</v>
      </c>
    </row>
  </sheetData>
  <sheetProtection password="A753" sheet="1" objects="1" scenarios="1"/>
  <hyperlinks>
    <hyperlink ref="D9" location="'Moving Average'!A1" display="Moving Average"/>
    <hyperlink ref="D10" location="'Exponential Smoothing'!A1" display="Exponential Smoothing"/>
    <hyperlink ref="D11" location="'Linear Trend'!A1" display="Linear Trend Equation"/>
    <hyperlink ref="D12" location="'Trend Adj Expon Smooth'!A1" display="Trend Adjusted Exponential Smoothing"/>
    <hyperlink ref="D13" location="'Seasonal Relatives'!A1" display="Compute Seasonal Indexes"/>
    <hyperlink ref="D14" location="'Trend and Seasonal'!A1" display="Trend and Seasonal"/>
    <hyperlink ref="D15" location="'Linear Regression'!A1" display="Simple Linear Regression"/>
    <hyperlink ref="D16" location="Accuracy!A1" display="Forecast Accuracy and Control"/>
    <hyperlink ref="C20" location="Examples!A1" display="Examples"/>
    <hyperlink ref="C22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G25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5" width="10.57421875" style="3" customWidth="1"/>
    <col min="6" max="8" width="11.28125" style="0" customWidth="1"/>
  </cols>
  <sheetData>
    <row r="1" ht="12.75">
      <c r="A1" s="46" t="s">
        <v>39</v>
      </c>
    </row>
    <row r="3" spans="1:2" ht="12.75">
      <c r="A3" s="45" t="s">
        <v>42</v>
      </c>
      <c r="B3" s="2" t="s">
        <v>46</v>
      </c>
    </row>
    <row r="4" ht="13.5" thickBot="1"/>
    <row r="5" spans="4:5" ht="13.5" thickBot="1">
      <c r="D5" s="4" t="s">
        <v>0</v>
      </c>
      <c r="E5" s="19">
        <v>1.3333333333333333</v>
      </c>
    </row>
    <row r="6" spans="2:5" ht="13.5" thickBot="1">
      <c r="B6" s="4" t="s">
        <v>29</v>
      </c>
      <c r="C6" s="40">
        <v>3</v>
      </c>
      <c r="D6" s="5" t="s">
        <v>1</v>
      </c>
      <c r="E6" s="20">
        <v>4.1111111111111125</v>
      </c>
    </row>
    <row r="7" ht="13.5" thickBot="1"/>
    <row r="8" spans="2:5" ht="13.5" thickBot="1">
      <c r="B8" s="6" t="s">
        <v>2</v>
      </c>
      <c r="C8" s="7" t="s">
        <v>3</v>
      </c>
      <c r="D8" s="8" t="s">
        <v>4</v>
      </c>
      <c r="E8" s="9" t="s">
        <v>5</v>
      </c>
    </row>
    <row r="9" spans="2:5" ht="12.75">
      <c r="B9" s="10">
        <v>1</v>
      </c>
      <c r="C9" s="34">
        <v>42</v>
      </c>
      <c r="D9" s="25" t="e">
        <v>#N/A</v>
      </c>
      <c r="E9" s="26" t="s">
        <v>35</v>
      </c>
    </row>
    <row r="10" spans="2:5" ht="12.75">
      <c r="B10" s="11">
        <v>2</v>
      </c>
      <c r="C10" s="36">
        <v>40</v>
      </c>
      <c r="D10" s="27" t="e">
        <v>#N/A</v>
      </c>
      <c r="E10" s="28" t="s">
        <v>35</v>
      </c>
    </row>
    <row r="11" spans="2:5" ht="12.75">
      <c r="B11" s="11">
        <v>3</v>
      </c>
      <c r="C11" s="36">
        <v>43</v>
      </c>
      <c r="D11" s="27" t="e">
        <v>#N/A</v>
      </c>
      <c r="E11" s="28" t="s">
        <v>35</v>
      </c>
    </row>
    <row r="12" spans="2:5" ht="12.75">
      <c r="B12" s="11">
        <v>4</v>
      </c>
      <c r="C12" s="36">
        <v>40</v>
      </c>
      <c r="D12" s="27">
        <v>41.666666666666664</v>
      </c>
      <c r="E12" s="28">
        <v>-1.6666666666666643</v>
      </c>
    </row>
    <row r="13" spans="2:5" ht="12.75">
      <c r="B13" s="11">
        <v>5</v>
      </c>
      <c r="C13" s="36">
        <v>41</v>
      </c>
      <c r="D13" s="27">
        <v>41</v>
      </c>
      <c r="E13" s="28">
        <v>0</v>
      </c>
    </row>
    <row r="14" spans="2:5" ht="12.75">
      <c r="B14" s="11">
        <v>6</v>
      </c>
      <c r="C14" s="36">
        <v>39</v>
      </c>
      <c r="D14" s="27">
        <v>41.333333333333336</v>
      </c>
      <c r="E14" s="28">
        <v>-2.3333333333333357</v>
      </c>
    </row>
    <row r="15" spans="2:5" ht="12.75">
      <c r="B15" s="11">
        <v>7</v>
      </c>
      <c r="C15" s="36"/>
      <c r="D15" s="27">
        <v>40</v>
      </c>
      <c r="E15" s="28" t="s">
        <v>35</v>
      </c>
    </row>
    <row r="18" spans="1:2" ht="12.75">
      <c r="A18" s="45" t="s">
        <v>41</v>
      </c>
      <c r="B18" s="2" t="s">
        <v>8</v>
      </c>
    </row>
    <row r="19" ht="13.5" thickBot="1"/>
    <row r="20" spans="2:5" ht="13.5" thickBot="1">
      <c r="B20" s="47" t="s">
        <v>22</v>
      </c>
      <c r="C20" s="48">
        <v>0.1</v>
      </c>
      <c r="D20" s="14" t="s">
        <v>0</v>
      </c>
      <c r="E20" s="19">
        <v>2.4479412968</v>
      </c>
    </row>
    <row r="21" spans="2:5" ht="13.5" thickBot="1">
      <c r="B21" s="95" t="s">
        <v>55</v>
      </c>
      <c r="C21" s="48">
        <v>0.1</v>
      </c>
      <c r="D21" s="14" t="s">
        <v>1</v>
      </c>
      <c r="E21" s="20">
        <v>8.210172600222206</v>
      </c>
    </row>
    <row r="22" ht="13.5" thickBot="1"/>
    <row r="23" spans="2:5" ht="13.5" thickBot="1">
      <c r="B23" s="6" t="s">
        <v>2</v>
      </c>
      <c r="C23" s="7" t="s">
        <v>3</v>
      </c>
      <c r="D23" s="8" t="s">
        <v>4</v>
      </c>
      <c r="E23" s="9" t="s">
        <v>5</v>
      </c>
    </row>
    <row r="24" spans="2:5" ht="12.75">
      <c r="B24" s="10">
        <v>1</v>
      </c>
      <c r="C24" s="34">
        <v>42</v>
      </c>
      <c r="D24" s="25" t="e">
        <v>#N/A</v>
      </c>
      <c r="E24" s="26" t="s">
        <v>35</v>
      </c>
    </row>
    <row r="25" spans="2:5" ht="12.75">
      <c r="B25" s="11">
        <v>2</v>
      </c>
      <c r="C25" s="36">
        <v>40</v>
      </c>
      <c r="D25" s="27">
        <v>42</v>
      </c>
      <c r="E25" s="28">
        <v>-2</v>
      </c>
    </row>
    <row r="26" spans="2:5" ht="12.75">
      <c r="B26" s="11">
        <v>3</v>
      </c>
      <c r="C26" s="36">
        <v>43</v>
      </c>
      <c r="D26" s="27">
        <v>41.8</v>
      </c>
      <c r="E26" s="28">
        <v>1.2</v>
      </c>
    </row>
    <row r="27" spans="2:5" ht="12.75">
      <c r="B27" s="11">
        <v>4</v>
      </c>
      <c r="C27" s="36">
        <v>40</v>
      </c>
      <c r="D27" s="27">
        <v>41.92</v>
      </c>
      <c r="E27" s="28">
        <v>-1.9199999999999946</v>
      </c>
    </row>
    <row r="28" spans="2:5" ht="12.75">
      <c r="B28" s="11">
        <v>5</v>
      </c>
      <c r="C28" s="36">
        <v>41</v>
      </c>
      <c r="D28" s="27">
        <v>41.727999999999994</v>
      </c>
      <c r="E28" s="28">
        <v>-0.7279999999999944</v>
      </c>
    </row>
    <row r="29" spans="2:5" ht="12.75">
      <c r="B29" s="11">
        <v>6</v>
      </c>
      <c r="C29" s="36">
        <v>39</v>
      </c>
      <c r="D29" s="27">
        <v>41.655199999999994</v>
      </c>
      <c r="E29" s="28">
        <v>-2.6551999999999936</v>
      </c>
    </row>
    <row r="30" spans="2:5" ht="12.75">
      <c r="B30" s="11">
        <v>7</v>
      </c>
      <c r="C30" s="36">
        <v>46</v>
      </c>
      <c r="D30" s="27">
        <v>41.38967999999999</v>
      </c>
      <c r="E30" s="28">
        <v>4.610320000000009</v>
      </c>
    </row>
    <row r="31" spans="2:5" ht="12.75">
      <c r="B31" s="11">
        <v>8</v>
      </c>
      <c r="C31" s="36">
        <v>44</v>
      </c>
      <c r="D31" s="27">
        <v>41.850711999999994</v>
      </c>
      <c r="E31" s="28">
        <v>2.1492880000000056</v>
      </c>
    </row>
    <row r="32" spans="2:5" ht="12.75">
      <c r="B32" s="11">
        <v>9</v>
      </c>
      <c r="C32" s="36">
        <v>45</v>
      </c>
      <c r="D32" s="27">
        <v>42.0656408</v>
      </c>
      <c r="E32" s="28">
        <v>2.934359200000003</v>
      </c>
    </row>
    <row r="33" spans="2:5" ht="12.75">
      <c r="B33" s="11">
        <v>10</v>
      </c>
      <c r="C33" s="36">
        <v>38</v>
      </c>
      <c r="D33" s="27">
        <v>42.35907672</v>
      </c>
      <c r="E33" s="28">
        <v>-4.359076719999997</v>
      </c>
    </row>
    <row r="34" spans="2:5" ht="12.75">
      <c r="B34" s="11">
        <v>11</v>
      </c>
      <c r="C34" s="36">
        <v>40</v>
      </c>
      <c r="D34" s="27">
        <v>41.923169048</v>
      </c>
      <c r="E34" s="28">
        <v>-1.9231690479999983</v>
      </c>
    </row>
    <row r="35" spans="2:5" ht="12.75">
      <c r="B35" s="11">
        <v>12</v>
      </c>
      <c r="C35" s="36"/>
      <c r="D35" s="27">
        <v>41.730852143199996</v>
      </c>
      <c r="E35" s="28" t="s">
        <v>35</v>
      </c>
    </row>
    <row r="38" spans="1:2" ht="12.75">
      <c r="A38" s="45" t="s">
        <v>43</v>
      </c>
      <c r="B38" s="2" t="s">
        <v>48</v>
      </c>
    </row>
    <row r="39" ht="13.5" thickBot="1"/>
    <row r="40" spans="2:5" ht="12.75">
      <c r="B40" s="5" t="s">
        <v>6</v>
      </c>
      <c r="C40" s="49">
        <v>7.509090909090909</v>
      </c>
      <c r="D40" s="4" t="s">
        <v>0</v>
      </c>
      <c r="E40" s="19">
        <v>4.44</v>
      </c>
    </row>
    <row r="41" spans="2:5" ht="13.5" thickBot="1">
      <c r="B41" s="5" t="s">
        <v>7</v>
      </c>
      <c r="C41" s="50">
        <v>699.4</v>
      </c>
      <c r="D41" s="5" t="s">
        <v>1</v>
      </c>
      <c r="E41" s="20">
        <v>32.91313131313146</v>
      </c>
    </row>
    <row r="42" ht="13.5" thickBot="1"/>
    <row r="43" spans="2:5" ht="13.5" thickBot="1">
      <c r="B43" s="6" t="s">
        <v>2</v>
      </c>
      <c r="C43" s="7" t="s">
        <v>3</v>
      </c>
      <c r="D43" s="8" t="s">
        <v>4</v>
      </c>
      <c r="E43" s="9" t="s">
        <v>5</v>
      </c>
    </row>
    <row r="44" spans="2:5" ht="12.75">
      <c r="B44" s="10">
        <v>1</v>
      </c>
      <c r="C44" s="34">
        <v>700</v>
      </c>
      <c r="D44" s="25">
        <v>706.909090909091</v>
      </c>
      <c r="E44" s="26">
        <v>-6.909090909090992</v>
      </c>
    </row>
    <row r="45" spans="2:5" ht="12.75">
      <c r="B45" s="11">
        <v>2</v>
      </c>
      <c r="C45" s="36">
        <v>724</v>
      </c>
      <c r="D45" s="27">
        <v>714.4181818181819</v>
      </c>
      <c r="E45" s="28">
        <v>9.581818181818107</v>
      </c>
    </row>
    <row r="46" spans="2:5" ht="12.75">
      <c r="B46" s="11">
        <v>3</v>
      </c>
      <c r="C46" s="36">
        <v>720</v>
      </c>
      <c r="D46" s="27">
        <v>721.9272727272728</v>
      </c>
      <c r="E46" s="28">
        <v>-1.9272727272727934</v>
      </c>
    </row>
    <row r="47" spans="2:5" ht="12.75">
      <c r="B47" s="11">
        <v>4</v>
      </c>
      <c r="C47" s="36">
        <v>728</v>
      </c>
      <c r="D47" s="27">
        <v>729.4363636363637</v>
      </c>
      <c r="E47" s="28">
        <v>-1.4363636363636942</v>
      </c>
    </row>
    <row r="48" spans="2:5" ht="12.75">
      <c r="B48" s="11">
        <v>5</v>
      </c>
      <c r="C48" s="36">
        <v>740</v>
      </c>
      <c r="D48" s="27">
        <v>736.9454545454546</v>
      </c>
      <c r="E48" s="28">
        <v>3.054545454545405</v>
      </c>
    </row>
    <row r="49" spans="2:5" ht="12.75">
      <c r="B49" s="11">
        <v>6</v>
      </c>
      <c r="C49" s="36">
        <v>742</v>
      </c>
      <c r="D49" s="27">
        <v>744.4545454545455</v>
      </c>
      <c r="E49" s="28">
        <v>-2.454545454545496</v>
      </c>
    </row>
    <row r="50" spans="2:5" ht="12.75">
      <c r="B50" s="11">
        <v>7</v>
      </c>
      <c r="C50" s="36">
        <v>758</v>
      </c>
      <c r="D50" s="27">
        <v>751.9636363636364</v>
      </c>
      <c r="E50" s="28">
        <v>6.036363636363603</v>
      </c>
    </row>
    <row r="51" spans="2:5" ht="12.75">
      <c r="B51" s="11">
        <v>8</v>
      </c>
      <c r="C51" s="36">
        <v>750</v>
      </c>
      <c r="D51" s="27">
        <v>759.4727272727274</v>
      </c>
      <c r="E51" s="28">
        <v>-9.472727272727411</v>
      </c>
    </row>
    <row r="52" spans="2:5" ht="12.75">
      <c r="B52" s="11">
        <v>9</v>
      </c>
      <c r="C52" s="36">
        <v>770</v>
      </c>
      <c r="D52" s="27">
        <v>766.9818181818183</v>
      </c>
      <c r="E52" s="28">
        <v>3.018181818181688</v>
      </c>
    </row>
    <row r="53" spans="2:5" ht="12.75">
      <c r="B53" s="11">
        <v>10</v>
      </c>
      <c r="C53" s="36">
        <v>775</v>
      </c>
      <c r="D53" s="27">
        <v>774.4909090909092</v>
      </c>
      <c r="E53" s="28">
        <v>0.5090909090907871</v>
      </c>
    </row>
    <row r="54" spans="2:5" ht="12.75">
      <c r="B54" s="11">
        <v>11</v>
      </c>
      <c r="C54" s="36"/>
      <c r="D54" s="27">
        <v>782</v>
      </c>
      <c r="E54" s="28" t="s">
        <v>35</v>
      </c>
    </row>
    <row r="55" spans="2:5" ht="12.75">
      <c r="B55" s="11">
        <v>12</v>
      </c>
      <c r="C55" s="36"/>
      <c r="D55" s="27">
        <v>789.509090909091</v>
      </c>
      <c r="E55" s="28" t="s">
        <v>35</v>
      </c>
    </row>
    <row r="58" spans="1:2" ht="12.75">
      <c r="A58" s="45" t="s">
        <v>44</v>
      </c>
      <c r="B58" s="2" t="s">
        <v>47</v>
      </c>
    </row>
    <row r="60" ht="13.5" thickBot="1">
      <c r="B60" s="44" t="s">
        <v>91</v>
      </c>
    </row>
    <row r="61" spans="2:3" ht="13.5" thickBot="1">
      <c r="B61" s="14" t="s">
        <v>90</v>
      </c>
      <c r="C61" s="73">
        <v>5</v>
      </c>
    </row>
    <row r="62" spans="2:5" ht="13.5" thickBot="1">
      <c r="B62" s="14" t="s">
        <v>88</v>
      </c>
      <c r="C62" s="74">
        <v>737.33</v>
      </c>
      <c r="D62" s="47" t="s">
        <v>22</v>
      </c>
      <c r="E62" s="48">
        <v>0.4</v>
      </c>
    </row>
    <row r="63" spans="2:5" ht="13.5" thickBot="1">
      <c r="B63" s="14" t="s">
        <v>89</v>
      </c>
      <c r="C63" s="75">
        <v>9.3</v>
      </c>
      <c r="D63" s="95" t="s">
        <v>55</v>
      </c>
      <c r="E63" s="48">
        <v>0.1</v>
      </c>
    </row>
    <row r="64" ht="13.5" thickBot="1"/>
    <row r="65" spans="2:5" ht="13.5" thickBot="1">
      <c r="B65" s="4" t="s">
        <v>0</v>
      </c>
      <c r="C65" s="19">
        <v>5.387292799999978</v>
      </c>
      <c r="D65" s="47" t="s">
        <v>28</v>
      </c>
      <c r="E65" s="48">
        <v>0.3</v>
      </c>
    </row>
    <row r="66" spans="2:5" ht="13.5" thickBot="1">
      <c r="B66" s="5" t="s">
        <v>1</v>
      </c>
      <c r="C66" s="20">
        <v>68.98226783647996</v>
      </c>
      <c r="D66" s="95" t="s">
        <v>56</v>
      </c>
      <c r="E66" s="48">
        <v>0.1</v>
      </c>
    </row>
    <row r="67" ht="13.5" thickBot="1"/>
    <row r="68" spans="2:5" ht="13.5" thickBot="1">
      <c r="B68" s="6" t="s">
        <v>2</v>
      </c>
      <c r="C68" s="101" t="s">
        <v>65</v>
      </c>
      <c r="D68" s="110" t="s">
        <v>4</v>
      </c>
      <c r="E68" s="114" t="s">
        <v>5</v>
      </c>
    </row>
    <row r="69" spans="2:5" ht="12.75">
      <c r="B69" s="10">
        <v>1</v>
      </c>
      <c r="C69" s="34">
        <v>700</v>
      </c>
      <c r="D69" s="25" t="e">
        <v>#N/A</v>
      </c>
      <c r="E69" s="26" t="s">
        <v>35</v>
      </c>
    </row>
    <row r="70" spans="2:5" ht="12.75">
      <c r="B70" s="11">
        <v>2</v>
      </c>
      <c r="C70" s="36">
        <v>724</v>
      </c>
      <c r="D70" s="27" t="e">
        <v>#N/A</v>
      </c>
      <c r="E70" s="28" t="s">
        <v>35</v>
      </c>
    </row>
    <row r="71" spans="2:5" ht="12.75">
      <c r="B71" s="11">
        <v>3</v>
      </c>
      <c r="C71" s="36">
        <v>720</v>
      </c>
      <c r="D71" s="27" t="e">
        <v>#N/A</v>
      </c>
      <c r="E71" s="28" t="s">
        <v>35</v>
      </c>
    </row>
    <row r="72" spans="2:5" ht="12.75">
      <c r="B72" s="11">
        <v>4</v>
      </c>
      <c r="C72" s="36">
        <v>728</v>
      </c>
      <c r="D72" s="27" t="e">
        <v>#N/A</v>
      </c>
      <c r="E72" s="28" t="s">
        <v>35</v>
      </c>
    </row>
    <row r="73" spans="2:5" ht="12.75">
      <c r="B73" s="11">
        <v>5</v>
      </c>
      <c r="C73" s="36">
        <v>740</v>
      </c>
      <c r="D73" s="27" t="e">
        <v>#N/A</v>
      </c>
      <c r="E73" s="28" t="s">
        <v>35</v>
      </c>
    </row>
    <row r="74" spans="2:5" ht="12.75">
      <c r="B74" s="11">
        <v>6</v>
      </c>
      <c r="C74" s="36">
        <v>742</v>
      </c>
      <c r="D74" s="27">
        <v>747.698</v>
      </c>
      <c r="E74" s="28">
        <v>-5.697999999999979</v>
      </c>
    </row>
    <row r="75" spans="2:5" ht="12.75">
      <c r="B75" s="11">
        <v>7</v>
      </c>
      <c r="C75" s="36">
        <v>758</v>
      </c>
      <c r="D75" s="27">
        <v>755.0392</v>
      </c>
      <c r="E75" s="28">
        <v>2.9607999999999493</v>
      </c>
    </row>
    <row r="76" spans="2:5" ht="12.75">
      <c r="B76" s="11">
        <v>8</v>
      </c>
      <c r="C76" s="36">
        <v>750</v>
      </c>
      <c r="D76" s="27">
        <v>765.16016</v>
      </c>
      <c r="E76" s="28">
        <v>-15.160160000000019</v>
      </c>
    </row>
    <row r="77" spans="2:5" ht="12.75">
      <c r="B77" s="11">
        <v>9</v>
      </c>
      <c r="C77" s="36">
        <v>770</v>
      </c>
      <c r="D77" s="27">
        <v>768.388032</v>
      </c>
      <c r="E77" s="28">
        <v>1.6119680000000471</v>
      </c>
    </row>
    <row r="78" spans="2:5" ht="12.75">
      <c r="B78" s="11">
        <v>10</v>
      </c>
      <c r="C78" s="36">
        <v>775</v>
      </c>
      <c r="D78" s="27">
        <v>776.5055359999999</v>
      </c>
      <c r="E78" s="28">
        <v>-1.5055359999998927</v>
      </c>
    </row>
    <row r="79" spans="2:5" ht="12.75">
      <c r="B79" s="11">
        <v>11</v>
      </c>
      <c r="C79" s="36"/>
      <c r="D79" s="27">
        <v>783.5694745599999</v>
      </c>
      <c r="E79" s="28" t="s">
        <v>35</v>
      </c>
    </row>
    <row r="80" spans="2:5" ht="12.75">
      <c r="B80" s="116"/>
      <c r="C80" s="115"/>
      <c r="D80" s="70"/>
      <c r="E80" s="70"/>
    </row>
    <row r="81" spans="2:5" ht="12.75">
      <c r="B81" s="116"/>
      <c r="C81" s="115"/>
      <c r="D81" s="70"/>
      <c r="E81" s="70"/>
    </row>
    <row r="82" spans="1:6" ht="13.5" thickBot="1">
      <c r="A82" s="45" t="s">
        <v>54</v>
      </c>
      <c r="B82" s="77" t="s">
        <v>32</v>
      </c>
      <c r="F82" s="3"/>
    </row>
    <row r="83" spans="2:6" ht="13.5" thickBot="1">
      <c r="B83" s="77"/>
      <c r="C83" s="14" t="s">
        <v>33</v>
      </c>
      <c r="D83" s="51">
        <v>7.5</v>
      </c>
      <c r="F83" s="3"/>
    </row>
    <row r="84" spans="2:6" ht="13.5" thickBot="1">
      <c r="B84" s="77"/>
      <c r="C84" s="14" t="s">
        <v>34</v>
      </c>
      <c r="D84" s="51">
        <v>124</v>
      </c>
      <c r="F84" s="3"/>
    </row>
    <row r="85" spans="3:6" ht="13.5" thickBot="1">
      <c r="C85" s="4" t="s">
        <v>14</v>
      </c>
      <c r="D85" s="40">
        <v>4</v>
      </c>
      <c r="F85" s="3"/>
    </row>
    <row r="86" ht="13.5" thickBot="1">
      <c r="F86" s="3"/>
    </row>
    <row r="87" spans="3:6" ht="13.5" thickBot="1">
      <c r="C87" s="80" t="s">
        <v>13</v>
      </c>
      <c r="D87" s="81" t="s">
        <v>11</v>
      </c>
      <c r="F87" s="3"/>
    </row>
    <row r="88" spans="3:6" ht="12.75">
      <c r="C88" s="89">
        <v>4</v>
      </c>
      <c r="D88" s="90">
        <v>0.95</v>
      </c>
      <c r="F88" s="3"/>
    </row>
    <row r="89" spans="3:6" ht="12.75">
      <c r="C89" s="91">
        <v>1</v>
      </c>
      <c r="D89" s="92">
        <v>1.2</v>
      </c>
      <c r="F89" s="3"/>
    </row>
    <row r="90" spans="3:6" ht="12.75">
      <c r="C90" s="91">
        <v>2</v>
      </c>
      <c r="D90" s="92">
        <v>1.1</v>
      </c>
      <c r="F90" s="3"/>
    </row>
    <row r="91" spans="3:6" ht="12.75">
      <c r="C91" s="91">
        <v>3</v>
      </c>
      <c r="D91" s="92">
        <v>0.75</v>
      </c>
      <c r="F91" s="3"/>
    </row>
    <row r="92" spans="3:6" ht="12.75">
      <c r="C92" s="91"/>
      <c r="D92" s="92"/>
      <c r="F92" s="3"/>
    </row>
    <row r="93" spans="3:6" ht="12.75">
      <c r="C93" s="91"/>
      <c r="D93" s="92"/>
      <c r="F93" s="3"/>
    </row>
    <row r="94" spans="3:6" ht="12.75">
      <c r="C94" s="91"/>
      <c r="D94" s="92"/>
      <c r="F94" s="3"/>
    </row>
    <row r="95" spans="3:6" ht="12.75">
      <c r="C95" s="91"/>
      <c r="D95" s="92" t="s">
        <v>35</v>
      </c>
      <c r="F95" s="3"/>
    </row>
    <row r="96" spans="3:6" ht="12.75">
      <c r="C96" s="91"/>
      <c r="D96" s="92" t="s">
        <v>35</v>
      </c>
      <c r="F96" s="3"/>
    </row>
    <row r="97" spans="3:6" ht="12.75">
      <c r="C97" s="91"/>
      <c r="D97" s="92" t="s">
        <v>35</v>
      </c>
      <c r="F97" s="3"/>
    </row>
    <row r="98" spans="3:6" ht="12.75">
      <c r="C98" s="91"/>
      <c r="D98" s="92" t="s">
        <v>35</v>
      </c>
      <c r="F98" s="3"/>
    </row>
    <row r="99" spans="3:6" ht="13.5" thickBot="1">
      <c r="C99" s="93"/>
      <c r="D99" s="94" t="s">
        <v>35</v>
      </c>
      <c r="F99" s="3"/>
    </row>
    <row r="100" ht="13.5" thickBot="1">
      <c r="F100" s="3"/>
    </row>
    <row r="101" spans="2:6" ht="13.5" thickBot="1">
      <c r="B101" s="6" t="s">
        <v>2</v>
      </c>
      <c r="C101" s="62" t="s">
        <v>13</v>
      </c>
      <c r="D101" s="82" t="s">
        <v>36</v>
      </c>
      <c r="E101" s="82" t="s">
        <v>11</v>
      </c>
      <c r="F101" s="83" t="s">
        <v>4</v>
      </c>
    </row>
    <row r="102" spans="2:6" ht="12.75">
      <c r="B102" s="25">
        <v>1</v>
      </c>
      <c r="C102" s="67">
        <v>4</v>
      </c>
      <c r="D102" s="84">
        <v>131.5</v>
      </c>
      <c r="E102" s="84">
        <v>0.95</v>
      </c>
      <c r="F102" s="81">
        <v>124.925</v>
      </c>
    </row>
    <row r="103" spans="2:6" ht="12.75">
      <c r="B103" s="27">
        <v>2</v>
      </c>
      <c r="C103" s="69">
        <v>1</v>
      </c>
      <c r="D103" s="85">
        <v>139</v>
      </c>
      <c r="E103" s="85">
        <v>1.2</v>
      </c>
      <c r="F103" s="86">
        <v>166.8</v>
      </c>
    </row>
    <row r="104" spans="2:6" ht="12.75">
      <c r="B104" s="27">
        <v>3</v>
      </c>
      <c r="C104" s="69">
        <v>2</v>
      </c>
      <c r="D104" s="85">
        <v>146.5</v>
      </c>
      <c r="E104" s="85">
        <v>1.1</v>
      </c>
      <c r="F104" s="86">
        <v>161.15</v>
      </c>
    </row>
    <row r="105" spans="2:6" ht="12.75">
      <c r="B105" s="27">
        <v>4</v>
      </c>
      <c r="C105" s="69">
        <v>3</v>
      </c>
      <c r="D105" s="85">
        <v>154</v>
      </c>
      <c r="E105" s="85">
        <v>0.75</v>
      </c>
      <c r="F105" s="86">
        <v>115.5</v>
      </c>
    </row>
    <row r="106" spans="2:6" ht="12.75">
      <c r="B106" s="27">
        <v>5</v>
      </c>
      <c r="C106" s="69">
        <v>4</v>
      </c>
      <c r="D106" s="85">
        <v>161.5</v>
      </c>
      <c r="E106" s="85">
        <v>0.95</v>
      </c>
      <c r="F106" s="86">
        <v>153.425</v>
      </c>
    </row>
    <row r="107" spans="2:6" ht="12.75">
      <c r="B107" s="27">
        <v>6</v>
      </c>
      <c r="C107" s="69">
        <v>1</v>
      </c>
      <c r="D107" s="85">
        <v>169</v>
      </c>
      <c r="E107" s="85">
        <v>1.2</v>
      </c>
      <c r="F107" s="86">
        <v>202.8</v>
      </c>
    </row>
    <row r="108" spans="2:6" ht="12.75">
      <c r="B108" s="27">
        <v>7</v>
      </c>
      <c r="C108" s="69">
        <v>2</v>
      </c>
      <c r="D108" s="85">
        <v>176.5</v>
      </c>
      <c r="E108" s="85">
        <v>1.1</v>
      </c>
      <c r="F108" s="86">
        <v>194.15</v>
      </c>
    </row>
    <row r="109" spans="2:6" ht="12.75">
      <c r="B109" s="27">
        <v>8</v>
      </c>
      <c r="C109" s="69">
        <v>3</v>
      </c>
      <c r="D109" s="85">
        <v>184</v>
      </c>
      <c r="E109" s="85">
        <v>0.75</v>
      </c>
      <c r="F109" s="86">
        <v>138</v>
      </c>
    </row>
    <row r="110" spans="2:6" ht="12.75">
      <c r="B110" s="27">
        <v>9</v>
      </c>
      <c r="C110" s="69">
        <v>4</v>
      </c>
      <c r="D110" s="85">
        <v>191.5</v>
      </c>
      <c r="E110" s="85">
        <v>0.95</v>
      </c>
      <c r="F110" s="86">
        <v>181.925</v>
      </c>
    </row>
    <row r="111" spans="2:6" ht="12.75">
      <c r="B111" s="27">
        <v>10</v>
      </c>
      <c r="C111" s="69">
        <v>1</v>
      </c>
      <c r="D111" s="85">
        <v>199</v>
      </c>
      <c r="E111" s="85">
        <v>1.2</v>
      </c>
      <c r="F111" s="86">
        <v>238.8</v>
      </c>
    </row>
    <row r="112" spans="2:6" ht="12.75">
      <c r="B112" s="27">
        <v>11</v>
      </c>
      <c r="C112" s="69">
        <v>2</v>
      </c>
      <c r="D112" s="85">
        <v>206.5</v>
      </c>
      <c r="E112" s="85">
        <v>1.1</v>
      </c>
      <c r="F112" s="86">
        <v>227.15</v>
      </c>
    </row>
    <row r="113" spans="2:6" ht="12.75">
      <c r="B113" s="27">
        <v>12</v>
      </c>
      <c r="C113" s="69">
        <v>3</v>
      </c>
      <c r="D113" s="85">
        <v>214</v>
      </c>
      <c r="E113" s="85">
        <v>0.75</v>
      </c>
      <c r="F113" s="86">
        <v>160.5</v>
      </c>
    </row>
    <row r="114" spans="2:6" ht="12.75">
      <c r="B114" s="27">
        <v>13</v>
      </c>
      <c r="C114" s="69">
        <v>4</v>
      </c>
      <c r="D114" s="85">
        <v>221.5</v>
      </c>
      <c r="E114" s="85">
        <v>0.95</v>
      </c>
      <c r="F114" s="86">
        <v>210.425</v>
      </c>
    </row>
    <row r="115" spans="2:6" ht="12.75">
      <c r="B115" s="27">
        <v>14</v>
      </c>
      <c r="C115" s="69">
        <v>1</v>
      </c>
      <c r="D115" s="85">
        <v>229</v>
      </c>
      <c r="E115" s="85">
        <v>1.2</v>
      </c>
      <c r="F115" s="86">
        <v>274.8</v>
      </c>
    </row>
    <row r="116" spans="2:6" ht="12.75">
      <c r="B116" s="27">
        <v>15</v>
      </c>
      <c r="C116" s="69">
        <v>2</v>
      </c>
      <c r="D116" s="85">
        <v>236.5</v>
      </c>
      <c r="E116" s="85">
        <v>1.1</v>
      </c>
      <c r="F116" s="86">
        <v>260.15</v>
      </c>
    </row>
    <row r="117" spans="2:6" ht="12.75">
      <c r="B117" s="27">
        <v>16</v>
      </c>
      <c r="C117" s="69">
        <v>3</v>
      </c>
      <c r="D117" s="85">
        <v>244</v>
      </c>
      <c r="E117" s="85">
        <v>0.75</v>
      </c>
      <c r="F117" s="86">
        <v>183</v>
      </c>
    </row>
    <row r="120" spans="1:7" ht="12.75">
      <c r="A120" s="45" t="s">
        <v>52</v>
      </c>
      <c r="B120" s="2" t="s">
        <v>51</v>
      </c>
      <c r="F120" s="3"/>
      <c r="G120" s="3"/>
    </row>
    <row r="121" spans="6:7" ht="13.5" thickBot="1">
      <c r="F121" s="3"/>
      <c r="G121" s="3"/>
    </row>
    <row r="122" spans="3:7" ht="13.5" thickBot="1">
      <c r="C122" s="4" t="s">
        <v>14</v>
      </c>
      <c r="D122" s="40">
        <v>7</v>
      </c>
      <c r="F122" s="3"/>
      <c r="G122" s="3"/>
    </row>
    <row r="123" spans="2:7" ht="13.5" thickBot="1">
      <c r="B123"/>
      <c r="F123" s="3"/>
      <c r="G123" s="3"/>
    </row>
    <row r="124" spans="2:7" ht="12.75">
      <c r="B124" s="54" t="s">
        <v>13</v>
      </c>
      <c r="C124" s="54" t="s">
        <v>50</v>
      </c>
      <c r="D124" s="54" t="s">
        <v>53</v>
      </c>
      <c r="F124" s="3"/>
      <c r="G124" s="3"/>
    </row>
    <row r="125" spans="2:7" ht="13.5" thickBot="1">
      <c r="B125" s="55"/>
      <c r="C125" s="13" t="s">
        <v>11</v>
      </c>
      <c r="D125" s="13" t="s">
        <v>11</v>
      </c>
      <c r="F125" s="3"/>
      <c r="G125" s="3"/>
    </row>
    <row r="126" spans="2:7" ht="12.75">
      <c r="B126" s="73" t="s">
        <v>15</v>
      </c>
      <c r="C126" s="56">
        <v>0.8687925354111055</v>
      </c>
      <c r="D126" s="57">
        <v>0.8690021696431307</v>
      </c>
      <c r="F126" s="3"/>
      <c r="G126" s="3"/>
    </row>
    <row r="127" spans="2:7" ht="12.75">
      <c r="B127" s="74" t="s">
        <v>16</v>
      </c>
      <c r="C127" s="58">
        <v>1.0460335155061533</v>
      </c>
      <c r="D127" s="59">
        <v>1.0462859168836491</v>
      </c>
      <c r="F127" s="3"/>
      <c r="G127" s="3"/>
    </row>
    <row r="128" spans="2:7" ht="12.75">
      <c r="B128" s="74" t="s">
        <v>17</v>
      </c>
      <c r="C128" s="58">
        <v>1.197981274209263</v>
      </c>
      <c r="D128" s="59">
        <v>1.1982703396353152</v>
      </c>
      <c r="F128" s="3"/>
      <c r="G128" s="3"/>
    </row>
    <row r="129" spans="2:7" ht="12.75">
      <c r="B129" s="74" t="s">
        <v>18</v>
      </c>
      <c r="C129" s="58">
        <v>1.3648367222408126</v>
      </c>
      <c r="D129" s="59">
        <v>1.3651660488480808</v>
      </c>
      <c r="F129" s="3"/>
      <c r="G129" s="3"/>
    </row>
    <row r="130" spans="2:7" ht="12.75">
      <c r="B130" s="74" t="s">
        <v>19</v>
      </c>
      <c r="C130" s="58">
        <v>1.2382870579869416</v>
      </c>
      <c r="D130" s="59">
        <v>1.238585848947784</v>
      </c>
      <c r="F130" s="3"/>
      <c r="G130" s="3"/>
    </row>
    <row r="131" spans="2:7" ht="12.75">
      <c r="B131" s="74" t="s">
        <v>20</v>
      </c>
      <c r="C131" s="58">
        <v>0.5339451908963337</v>
      </c>
      <c r="D131" s="59">
        <v>0.5340740285479881</v>
      </c>
      <c r="F131" s="3"/>
      <c r="G131" s="3"/>
    </row>
    <row r="132" spans="2:7" ht="12.75">
      <c r="B132" s="74" t="s">
        <v>21</v>
      </c>
      <c r="C132" s="58">
        <v>0.7484350547730829</v>
      </c>
      <c r="D132" s="59">
        <v>0.7486156474940528</v>
      </c>
      <c r="F132" s="3"/>
      <c r="G132" s="3"/>
    </row>
    <row r="133" spans="2:7" ht="12.75">
      <c r="B133" s="74"/>
      <c r="C133" s="58" t="s">
        <v>35</v>
      </c>
      <c r="D133" s="59" t="s">
        <v>35</v>
      </c>
      <c r="F133" s="16"/>
      <c r="G133" s="3"/>
    </row>
    <row r="134" spans="2:7" ht="12.75">
      <c r="B134" s="74"/>
      <c r="C134" s="58" t="s">
        <v>35</v>
      </c>
      <c r="D134" s="59" t="s">
        <v>35</v>
      </c>
      <c r="F134" s="3"/>
      <c r="G134" s="3"/>
    </row>
    <row r="135" spans="2:7" ht="12.75">
      <c r="B135" s="74"/>
      <c r="C135" s="58" t="s">
        <v>35</v>
      </c>
      <c r="D135" s="59" t="s">
        <v>35</v>
      </c>
      <c r="F135" s="3"/>
      <c r="G135" s="3"/>
    </row>
    <row r="136" spans="2:7" ht="12.75">
      <c r="B136" s="74"/>
      <c r="C136" s="58" t="s">
        <v>35</v>
      </c>
      <c r="D136" s="59" t="s">
        <v>35</v>
      </c>
      <c r="F136" s="3"/>
      <c r="G136" s="3"/>
    </row>
    <row r="137" spans="2:7" ht="13.5" thickBot="1">
      <c r="B137" s="75"/>
      <c r="C137" s="60" t="s">
        <v>35</v>
      </c>
      <c r="D137" s="61" t="s">
        <v>35</v>
      </c>
      <c r="F137" s="3"/>
      <c r="G137" s="3"/>
    </row>
    <row r="138" spans="6:7" ht="13.5" thickBot="1">
      <c r="F138" s="3"/>
      <c r="G138" s="3"/>
    </row>
    <row r="139" spans="2:7" ht="13.5" thickBot="1">
      <c r="B139" s="6" t="s">
        <v>2</v>
      </c>
      <c r="C139" s="62" t="s">
        <v>13</v>
      </c>
      <c r="D139" s="82" t="s">
        <v>65</v>
      </c>
      <c r="E139" s="64" t="s">
        <v>12</v>
      </c>
      <c r="F139" s="64" t="s">
        <v>30</v>
      </c>
      <c r="G139" s="65" t="s">
        <v>11</v>
      </c>
    </row>
    <row r="140" spans="2:7" ht="12.75">
      <c r="B140" s="25">
        <v>1</v>
      </c>
      <c r="C140" s="67" t="s">
        <v>15</v>
      </c>
      <c r="D140" s="37">
        <v>67</v>
      </c>
      <c r="E140" s="25" t="e">
        <v>#N/A</v>
      </c>
      <c r="F140" s="68" t="e">
        <v>#N/A</v>
      </c>
      <c r="G140" s="26" t="s">
        <v>35</v>
      </c>
    </row>
    <row r="141" spans="2:7" ht="12.75">
      <c r="B141" s="27">
        <v>2</v>
      </c>
      <c r="C141" s="69" t="s">
        <v>16</v>
      </c>
      <c r="D141" s="38">
        <v>75</v>
      </c>
      <c r="E141" s="27" t="e">
        <v>#N/A</v>
      </c>
      <c r="F141" s="70" t="e">
        <v>#N/A</v>
      </c>
      <c r="G141" s="28" t="s">
        <v>35</v>
      </c>
    </row>
    <row r="142" spans="2:7" ht="12.75">
      <c r="B142" s="27">
        <v>3</v>
      </c>
      <c r="C142" s="69" t="s">
        <v>17</v>
      </c>
      <c r="D142" s="38">
        <v>82</v>
      </c>
      <c r="E142" s="27" t="e">
        <v>#N/A</v>
      </c>
      <c r="F142" s="70" t="e">
        <v>#N/A</v>
      </c>
      <c r="G142" s="28" t="s">
        <v>35</v>
      </c>
    </row>
    <row r="143" spans="2:7" ht="12.75">
      <c r="B143" s="27">
        <v>4</v>
      </c>
      <c r="C143" s="69" t="s">
        <v>18</v>
      </c>
      <c r="D143" s="38">
        <v>98</v>
      </c>
      <c r="E143" s="27" t="e">
        <v>#N/A</v>
      </c>
      <c r="F143" s="70">
        <v>71.85714285714286</v>
      </c>
      <c r="G143" s="28">
        <v>1.3638170974155068</v>
      </c>
    </row>
    <row r="144" spans="2:7" ht="12.75">
      <c r="B144" s="27">
        <v>5</v>
      </c>
      <c r="C144" s="69" t="s">
        <v>19</v>
      </c>
      <c r="D144" s="38">
        <v>90</v>
      </c>
      <c r="E144" s="27" t="e">
        <v>#N/A</v>
      </c>
      <c r="F144" s="70">
        <v>70.85714285714286</v>
      </c>
      <c r="G144" s="28">
        <v>1.2701612903225805</v>
      </c>
    </row>
    <row r="145" spans="2:7" ht="12.75">
      <c r="B145" s="27">
        <v>6</v>
      </c>
      <c r="C145" s="69" t="s">
        <v>20</v>
      </c>
      <c r="D145" s="38">
        <v>36</v>
      </c>
      <c r="E145" s="27" t="e">
        <v>#N/A</v>
      </c>
      <c r="F145" s="70">
        <v>70.57142857142857</v>
      </c>
      <c r="G145" s="28">
        <v>0.5101214574898786</v>
      </c>
    </row>
    <row r="146" spans="2:7" ht="12.75">
      <c r="B146" s="27">
        <v>7</v>
      </c>
      <c r="C146" s="69" t="s">
        <v>21</v>
      </c>
      <c r="D146" s="38">
        <v>55</v>
      </c>
      <c r="E146" s="27">
        <v>71.85714285714286</v>
      </c>
      <c r="F146" s="70">
        <v>71</v>
      </c>
      <c r="G146" s="28">
        <v>0.7746478873239436</v>
      </c>
    </row>
    <row r="147" spans="2:7" ht="12.75">
      <c r="B147" s="27">
        <v>8</v>
      </c>
      <c r="C147" s="69" t="s">
        <v>15</v>
      </c>
      <c r="D147" s="38">
        <v>60</v>
      </c>
      <c r="E147" s="27">
        <v>70.85714285714286</v>
      </c>
      <c r="F147" s="70">
        <v>71.14285714285714</v>
      </c>
      <c r="G147" s="28">
        <v>0.8433734939759037</v>
      </c>
    </row>
    <row r="148" spans="2:7" ht="12.75">
      <c r="B148" s="27">
        <v>9</v>
      </c>
      <c r="C148" s="69" t="s">
        <v>16</v>
      </c>
      <c r="D148" s="38">
        <v>73</v>
      </c>
      <c r="E148" s="27">
        <v>70.57142857142857</v>
      </c>
      <c r="F148" s="70">
        <v>70.57142857142857</v>
      </c>
      <c r="G148" s="28">
        <v>1.034412955465587</v>
      </c>
    </row>
    <row r="149" spans="2:7" ht="12.75">
      <c r="B149" s="27">
        <v>10</v>
      </c>
      <c r="C149" s="69" t="s">
        <v>17</v>
      </c>
      <c r="D149" s="38">
        <v>85</v>
      </c>
      <c r="E149" s="27">
        <v>71</v>
      </c>
      <c r="F149" s="70">
        <v>71.14285714285714</v>
      </c>
      <c r="G149" s="28">
        <v>1.1947791164658634</v>
      </c>
    </row>
    <row r="150" spans="2:7" ht="12.75">
      <c r="B150" s="27">
        <v>11</v>
      </c>
      <c r="C150" s="69" t="s">
        <v>18</v>
      </c>
      <c r="D150" s="38">
        <v>99</v>
      </c>
      <c r="E150" s="27">
        <v>71.14285714285714</v>
      </c>
      <c r="F150" s="70">
        <v>70.71428571428571</v>
      </c>
      <c r="G150" s="28">
        <v>1.4</v>
      </c>
    </row>
    <row r="151" spans="2:7" ht="12.75">
      <c r="B151" s="27">
        <v>12</v>
      </c>
      <c r="C151" s="69" t="s">
        <v>19</v>
      </c>
      <c r="D151" s="38">
        <v>86</v>
      </c>
      <c r="E151" s="27">
        <v>70.57142857142857</v>
      </c>
      <c r="F151" s="70">
        <v>71.28571428571429</v>
      </c>
      <c r="G151" s="28">
        <v>1.2064128256513025</v>
      </c>
    </row>
    <row r="152" spans="2:7" ht="12.75">
      <c r="B152" s="27">
        <v>13</v>
      </c>
      <c r="C152" s="69" t="s">
        <v>20</v>
      </c>
      <c r="D152" s="38">
        <v>40</v>
      </c>
      <c r="E152" s="27">
        <v>71.14285714285714</v>
      </c>
      <c r="F152" s="70">
        <v>71.71428571428571</v>
      </c>
      <c r="G152" s="28">
        <v>0.5577689243027889</v>
      </c>
    </row>
    <row r="153" spans="2:7" ht="12.75">
      <c r="B153" s="27">
        <v>14</v>
      </c>
      <c r="C153" s="69" t="s">
        <v>21</v>
      </c>
      <c r="D153" s="38">
        <v>52</v>
      </c>
      <c r="E153" s="27">
        <v>70.71428571428571</v>
      </c>
      <c r="F153" s="70">
        <v>72</v>
      </c>
      <c r="G153" s="28">
        <v>0.7222222222222222</v>
      </c>
    </row>
    <row r="154" spans="2:7" ht="12.75">
      <c r="B154" s="27">
        <v>15</v>
      </c>
      <c r="C154" s="69" t="s">
        <v>15</v>
      </c>
      <c r="D154" s="38">
        <v>64</v>
      </c>
      <c r="E154" s="27">
        <v>71.28571428571429</v>
      </c>
      <c r="F154" s="70">
        <v>71.57142857142857</v>
      </c>
      <c r="G154" s="28">
        <v>0.8942115768463074</v>
      </c>
    </row>
    <row r="155" spans="2:7" ht="12.75">
      <c r="B155" s="27">
        <v>16</v>
      </c>
      <c r="C155" s="69" t="s">
        <v>16</v>
      </c>
      <c r="D155" s="38">
        <v>76</v>
      </c>
      <c r="E155" s="27">
        <v>71.71428571428571</v>
      </c>
      <c r="F155" s="70">
        <v>71.85714285714286</v>
      </c>
      <c r="G155" s="28">
        <v>1.0576540755467196</v>
      </c>
    </row>
    <row r="156" spans="2:7" ht="12.75">
      <c r="B156" s="27">
        <v>17</v>
      </c>
      <c r="C156" s="69" t="s">
        <v>17</v>
      </c>
      <c r="D156" s="38">
        <v>87</v>
      </c>
      <c r="E156" s="27">
        <v>72</v>
      </c>
      <c r="F156" s="70">
        <v>72.42857142857143</v>
      </c>
      <c r="G156" s="28">
        <v>1.2011834319526626</v>
      </c>
    </row>
    <row r="157" spans="2:7" ht="12.75">
      <c r="B157" s="27">
        <v>18</v>
      </c>
      <c r="C157" s="69" t="s">
        <v>18</v>
      </c>
      <c r="D157" s="38">
        <v>96</v>
      </c>
      <c r="E157" s="27">
        <v>71.57142857142857</v>
      </c>
      <c r="F157" s="70">
        <v>72.14285714285714</v>
      </c>
      <c r="G157" s="28">
        <v>1.3306930693069308</v>
      </c>
    </row>
    <row r="158" spans="2:7" ht="12.75">
      <c r="B158" s="27">
        <v>19</v>
      </c>
      <c r="C158" s="69" t="s">
        <v>19</v>
      </c>
      <c r="D158" s="38">
        <v>88</v>
      </c>
      <c r="E158" s="27">
        <v>71.85714285714286</v>
      </c>
      <c r="F158" s="70" t="e">
        <v>#N/A</v>
      </c>
      <c r="G158" s="28" t="s">
        <v>35</v>
      </c>
    </row>
    <row r="159" spans="2:7" ht="12.75">
      <c r="B159" s="27">
        <v>20</v>
      </c>
      <c r="C159" s="69" t="s">
        <v>20</v>
      </c>
      <c r="D159" s="38">
        <v>44</v>
      </c>
      <c r="E159" s="27">
        <v>72.42857142857143</v>
      </c>
      <c r="F159" s="70" t="e">
        <v>#N/A</v>
      </c>
      <c r="G159" s="28" t="s">
        <v>35</v>
      </c>
    </row>
    <row r="160" spans="2:7" ht="12.75">
      <c r="B160" s="27">
        <v>21</v>
      </c>
      <c r="C160" s="69" t="s">
        <v>21</v>
      </c>
      <c r="D160" s="38">
        <v>50</v>
      </c>
      <c r="E160" s="27">
        <v>72.14285714285714</v>
      </c>
      <c r="F160" s="70" t="e">
        <v>#N/A</v>
      </c>
      <c r="G160" s="28" t="s">
        <v>35</v>
      </c>
    </row>
    <row r="163" spans="1:2" ht="12.75">
      <c r="A163" s="45" t="s">
        <v>60</v>
      </c>
      <c r="B163" s="2" t="s">
        <v>24</v>
      </c>
    </row>
    <row r="164" ht="13.5" thickBot="1"/>
    <row r="165" spans="2:5" ht="12.75">
      <c r="B165" s="5" t="s">
        <v>6</v>
      </c>
      <c r="C165" s="49">
        <v>0.015930232558139547</v>
      </c>
      <c r="D165" s="14" t="s">
        <v>62</v>
      </c>
      <c r="E165" s="100">
        <v>0.9166656986419318</v>
      </c>
    </row>
    <row r="166" spans="2:5" ht="15" thickBot="1">
      <c r="B166" s="5" t="s">
        <v>7</v>
      </c>
      <c r="C166" s="50">
        <v>0.0506007751937983</v>
      </c>
      <c r="D166" s="5" t="s">
        <v>61</v>
      </c>
      <c r="E166" s="13">
        <v>0.8402760030667021</v>
      </c>
    </row>
    <row r="167" ht="13.5" thickBot="1"/>
    <row r="168" spans="2:5" ht="13.5" thickBot="1">
      <c r="B168" s="6" t="s">
        <v>9</v>
      </c>
      <c r="C168" s="7" t="s">
        <v>10</v>
      </c>
      <c r="D168" s="8" t="s">
        <v>4</v>
      </c>
      <c r="E168" s="9" t="s">
        <v>5</v>
      </c>
    </row>
    <row r="169" spans="2:5" ht="12.75">
      <c r="B169" s="37">
        <v>7</v>
      </c>
      <c r="C169" s="97">
        <v>0.15</v>
      </c>
      <c r="D169" s="70">
        <v>0.16211240310077513</v>
      </c>
      <c r="E169" s="28">
        <v>-0.012112403100775132</v>
      </c>
    </row>
    <row r="170" spans="2:5" ht="12.75">
      <c r="B170" s="38">
        <v>2</v>
      </c>
      <c r="C170" s="98">
        <v>0.1</v>
      </c>
      <c r="D170" s="70">
        <v>0.0824612403100774</v>
      </c>
      <c r="E170" s="28">
        <v>0.017538759689922606</v>
      </c>
    </row>
    <row r="171" spans="2:5" ht="12.75">
      <c r="B171" s="38">
        <v>6</v>
      </c>
      <c r="C171" s="98">
        <v>0.13</v>
      </c>
      <c r="D171" s="70">
        <v>0.14618217054263558</v>
      </c>
      <c r="E171" s="28">
        <v>-0.01618217054263557</v>
      </c>
    </row>
    <row r="172" spans="2:5" ht="12.75">
      <c r="B172" s="38">
        <v>4</v>
      </c>
      <c r="C172" s="98">
        <v>0.15</v>
      </c>
      <c r="D172" s="70">
        <v>0.11432170542635649</v>
      </c>
      <c r="E172" s="28">
        <v>0.03567829457364351</v>
      </c>
    </row>
    <row r="173" spans="2:5" ht="12.75">
      <c r="B173" s="38">
        <v>14</v>
      </c>
      <c r="C173" s="98">
        <v>0.25</v>
      </c>
      <c r="D173" s="70">
        <v>0.27362403100775196</v>
      </c>
      <c r="E173" s="28">
        <v>-0.023624031007751956</v>
      </c>
    </row>
    <row r="174" spans="2:5" ht="12.75">
      <c r="B174" s="38">
        <v>15</v>
      </c>
      <c r="C174" s="98">
        <v>0.27</v>
      </c>
      <c r="D174" s="70">
        <v>0.28955426356589153</v>
      </c>
      <c r="E174" s="28">
        <v>-0.019554263565891516</v>
      </c>
    </row>
    <row r="175" spans="2:5" ht="12.75">
      <c r="B175" s="38">
        <v>16</v>
      </c>
      <c r="C175" s="98">
        <v>0.24</v>
      </c>
      <c r="D175" s="70">
        <v>0.30548449612403106</v>
      </c>
      <c r="E175" s="28">
        <v>-0.06548449612403107</v>
      </c>
    </row>
    <row r="176" spans="2:5" ht="12.75">
      <c r="B176" s="38">
        <v>12</v>
      </c>
      <c r="C176" s="98">
        <v>0.2</v>
      </c>
      <c r="D176" s="70">
        <v>0.24176356589147285</v>
      </c>
      <c r="E176" s="28">
        <v>-0.04176356589147284</v>
      </c>
    </row>
    <row r="177" spans="2:5" ht="12.75">
      <c r="B177" s="38">
        <v>14</v>
      </c>
      <c r="C177" s="98">
        <v>0.27</v>
      </c>
      <c r="D177" s="70">
        <v>0.27362403100775196</v>
      </c>
      <c r="E177" s="28">
        <v>-0.0036240310077519378</v>
      </c>
    </row>
    <row r="178" spans="2:5" ht="12.75">
      <c r="B178" s="38">
        <v>20</v>
      </c>
      <c r="C178" s="98">
        <v>0.44</v>
      </c>
      <c r="D178" s="70">
        <v>0.36920542635658926</v>
      </c>
      <c r="E178" s="28">
        <v>0.07079457364341074</v>
      </c>
    </row>
    <row r="179" spans="2:5" ht="12.75">
      <c r="B179" s="38">
        <v>15</v>
      </c>
      <c r="C179" s="98">
        <v>0.34</v>
      </c>
      <c r="D179" s="70">
        <v>0.28955426356589153</v>
      </c>
      <c r="E179" s="28">
        <v>0.05044573643410849</v>
      </c>
    </row>
    <row r="180" spans="2:5" ht="12.75">
      <c r="B180" s="38">
        <v>7</v>
      </c>
      <c r="C180" s="98">
        <v>0.17</v>
      </c>
      <c r="D180" s="70">
        <v>0.16211240310077513</v>
      </c>
      <c r="E180" s="28">
        <v>0.007887596899224886</v>
      </c>
    </row>
    <row r="183" spans="1:2" ht="12.75">
      <c r="A183" s="45" t="s">
        <v>63</v>
      </c>
      <c r="B183" s="2" t="s">
        <v>24</v>
      </c>
    </row>
    <row r="184" ht="13.5" thickBot="1"/>
    <row r="185" spans="2:5" ht="12.75">
      <c r="B185" s="5" t="s">
        <v>6</v>
      </c>
      <c r="C185" s="49">
        <v>-6.914476643320642</v>
      </c>
      <c r="D185" s="14" t="s">
        <v>62</v>
      </c>
      <c r="E185" s="100">
        <v>-0.9658582639511885</v>
      </c>
    </row>
    <row r="186" spans="2:5" ht="15" thickBot="1">
      <c r="B186" s="5" t="s">
        <v>7</v>
      </c>
      <c r="C186" s="50">
        <v>71.85420548737355</v>
      </c>
      <c r="D186" s="5" t="s">
        <v>61</v>
      </c>
      <c r="E186" s="13">
        <v>0.9328821860427948</v>
      </c>
    </row>
    <row r="187" ht="13.5" thickBot="1"/>
    <row r="188" spans="2:5" ht="13.5" thickBot="1">
      <c r="B188" s="6" t="s">
        <v>9</v>
      </c>
      <c r="C188" s="7" t="s">
        <v>10</v>
      </c>
      <c r="D188" s="8" t="s">
        <v>4</v>
      </c>
      <c r="E188" s="9" t="s">
        <v>5</v>
      </c>
    </row>
    <row r="189" spans="2:5" ht="12.75">
      <c r="B189" s="37">
        <v>7.2</v>
      </c>
      <c r="C189" s="97">
        <v>20</v>
      </c>
      <c r="D189" s="70">
        <v>22.069973655464928</v>
      </c>
      <c r="E189" s="28">
        <v>-2.0699736554649277</v>
      </c>
    </row>
    <row r="190" spans="2:5" ht="12.75">
      <c r="B190" s="38">
        <v>4</v>
      </c>
      <c r="C190" s="98">
        <v>41</v>
      </c>
      <c r="D190" s="70">
        <v>44.19629891409098</v>
      </c>
      <c r="E190" s="28">
        <v>-3.196298914090981</v>
      </c>
    </row>
    <row r="191" spans="2:5" ht="12.75">
      <c r="B191" s="38">
        <v>7.3</v>
      </c>
      <c r="C191" s="98">
        <v>17</v>
      </c>
      <c r="D191" s="70">
        <v>21.378525991132868</v>
      </c>
      <c r="E191" s="28">
        <v>-4.378525991132868</v>
      </c>
    </row>
    <row r="192" spans="2:5" ht="12.75">
      <c r="B192" s="38">
        <v>5.5</v>
      </c>
      <c r="C192" s="98">
        <v>35</v>
      </c>
      <c r="D192" s="70">
        <v>33.82458394911002</v>
      </c>
      <c r="E192" s="28">
        <v>1.1754160508899787</v>
      </c>
    </row>
    <row r="193" spans="2:5" ht="12.75">
      <c r="B193" s="38">
        <v>6.8</v>
      </c>
      <c r="C193" s="98">
        <v>25</v>
      </c>
      <c r="D193" s="70">
        <v>24.835764312793188</v>
      </c>
      <c r="E193" s="28">
        <v>0.16423568720681203</v>
      </c>
    </row>
    <row r="194" spans="2:5" ht="12.75">
      <c r="B194" s="38">
        <v>6</v>
      </c>
      <c r="C194" s="98">
        <v>31</v>
      </c>
      <c r="D194" s="70">
        <v>30.367345627449694</v>
      </c>
      <c r="E194" s="28">
        <v>0.6326543725503058</v>
      </c>
    </row>
    <row r="195" spans="2:5" ht="12.75">
      <c r="B195" s="38">
        <v>5.4</v>
      </c>
      <c r="C195" s="98">
        <v>38</v>
      </c>
      <c r="D195" s="70">
        <v>34.51603161344208</v>
      </c>
      <c r="E195" s="28">
        <v>3.483968386557919</v>
      </c>
    </row>
    <row r="196" spans="2:5" ht="12.75">
      <c r="B196" s="38">
        <v>3.6</v>
      </c>
      <c r="C196" s="98">
        <v>50</v>
      </c>
      <c r="D196" s="70">
        <v>46.96208957141924</v>
      </c>
      <c r="E196" s="28">
        <v>3.0379104285807585</v>
      </c>
    </row>
    <row r="197" spans="2:5" ht="12.75">
      <c r="B197" s="38">
        <v>8.4</v>
      </c>
      <c r="C197" s="98">
        <v>15</v>
      </c>
      <c r="D197" s="70">
        <v>13.772601683480154</v>
      </c>
      <c r="E197" s="28">
        <v>1.2273983165198459</v>
      </c>
    </row>
    <row r="198" spans="2:5" ht="12.75">
      <c r="B198" s="38">
        <v>7</v>
      </c>
      <c r="C198" s="98">
        <v>19</v>
      </c>
      <c r="D198" s="70">
        <v>23.452868984129054</v>
      </c>
      <c r="E198" s="28">
        <v>-4.452868984129054</v>
      </c>
    </row>
    <row r="199" spans="2:5" ht="12.75">
      <c r="B199" s="38">
        <v>9</v>
      </c>
      <c r="C199" s="98">
        <v>14</v>
      </c>
      <c r="D199" s="70">
        <v>9.623915697487774</v>
      </c>
      <c r="E199" s="28">
        <v>4.376084302512226</v>
      </c>
    </row>
    <row r="202" spans="1:6" ht="12.75">
      <c r="A202" s="45" t="s">
        <v>64</v>
      </c>
      <c r="B202" s="32" t="s">
        <v>66</v>
      </c>
      <c r="F202" s="3"/>
    </row>
    <row r="203" ht="13.5" thickBot="1">
      <c r="F203" s="3"/>
    </row>
    <row r="204" spans="4:6" ht="13.5" thickBot="1">
      <c r="D204" s="33" t="s">
        <v>31</v>
      </c>
      <c r="F204" s="3"/>
    </row>
    <row r="205" spans="3:6" ht="12.75">
      <c r="C205" s="4" t="s">
        <v>0</v>
      </c>
      <c r="D205" s="23">
        <v>2.75</v>
      </c>
      <c r="F205" s="3"/>
    </row>
    <row r="206" spans="3:6" ht="13.5" thickBot="1">
      <c r="C206" s="5" t="s">
        <v>1</v>
      </c>
      <c r="D206" s="24">
        <v>10.857142857142858</v>
      </c>
      <c r="F206" s="3"/>
    </row>
    <row r="207" ht="13.5" thickBot="1">
      <c r="F207" s="54" t="s">
        <v>68</v>
      </c>
    </row>
    <row r="208" spans="2:6" ht="13.5" thickBot="1">
      <c r="B208" s="6" t="s">
        <v>2</v>
      </c>
      <c r="C208" s="109" t="s">
        <v>65</v>
      </c>
      <c r="D208" s="110" t="s">
        <v>31</v>
      </c>
      <c r="E208" s="63" t="s">
        <v>5</v>
      </c>
      <c r="F208" s="102" t="s">
        <v>69</v>
      </c>
    </row>
    <row r="209" spans="2:6" ht="12.75">
      <c r="B209" s="105">
        <v>1</v>
      </c>
      <c r="C209" s="34">
        <v>217</v>
      </c>
      <c r="D209" s="34">
        <v>215</v>
      </c>
      <c r="E209" s="68">
        <v>2</v>
      </c>
      <c r="F209" s="54">
        <v>1</v>
      </c>
    </row>
    <row r="210" spans="2:6" ht="12.75">
      <c r="B210" s="106">
        <v>2</v>
      </c>
      <c r="C210" s="36">
        <v>213</v>
      </c>
      <c r="D210" s="36">
        <v>216</v>
      </c>
      <c r="E210" s="70">
        <v>-3</v>
      </c>
      <c r="F210" s="12">
        <v>-0.4</v>
      </c>
    </row>
    <row r="211" spans="2:6" ht="12.75">
      <c r="B211" s="106">
        <v>3</v>
      </c>
      <c r="C211" s="36">
        <v>216</v>
      </c>
      <c r="D211" s="36">
        <v>215</v>
      </c>
      <c r="E211" s="70">
        <v>1</v>
      </c>
      <c r="F211" s="12">
        <v>0</v>
      </c>
    </row>
    <row r="212" spans="2:6" ht="12.75">
      <c r="B212" s="106">
        <v>4</v>
      </c>
      <c r="C212" s="36">
        <v>210</v>
      </c>
      <c r="D212" s="36">
        <v>214</v>
      </c>
      <c r="E212" s="70">
        <v>-4</v>
      </c>
      <c r="F212" s="12">
        <v>-1.6</v>
      </c>
    </row>
    <row r="213" spans="2:6" ht="12.75">
      <c r="B213" s="106">
        <v>5</v>
      </c>
      <c r="C213" s="36">
        <v>213</v>
      </c>
      <c r="D213" s="36">
        <v>211</v>
      </c>
      <c r="E213" s="70">
        <v>2</v>
      </c>
      <c r="F213" s="12">
        <v>-0.8333333333333334</v>
      </c>
    </row>
    <row r="214" spans="2:6" ht="12.75">
      <c r="B214" s="106">
        <v>6</v>
      </c>
      <c r="C214" s="36">
        <v>219</v>
      </c>
      <c r="D214" s="36">
        <v>214</v>
      </c>
      <c r="E214" s="70">
        <v>5</v>
      </c>
      <c r="F214" s="12">
        <v>1.0588235294117647</v>
      </c>
    </row>
    <row r="215" spans="2:6" ht="12.75">
      <c r="B215" s="106">
        <v>7</v>
      </c>
      <c r="C215" s="36">
        <v>216</v>
      </c>
      <c r="D215" s="36">
        <v>217</v>
      </c>
      <c r="E215" s="70">
        <v>-1</v>
      </c>
      <c r="F215" s="12">
        <v>0.7777777777777777</v>
      </c>
    </row>
    <row r="216" spans="2:6" ht="12.75">
      <c r="B216" s="106">
        <v>8</v>
      </c>
      <c r="C216" s="36">
        <v>212</v>
      </c>
      <c r="D216" s="36">
        <v>216</v>
      </c>
      <c r="E216" s="70">
        <v>-4</v>
      </c>
      <c r="F216" s="12">
        <v>-0.7272727272727273</v>
      </c>
    </row>
    <row r="219" spans="1:6" ht="12.75">
      <c r="A219" s="45" t="s">
        <v>70</v>
      </c>
      <c r="B219" s="32" t="s">
        <v>66</v>
      </c>
      <c r="F219" s="3"/>
    </row>
    <row r="220" ht="13.5" thickBot="1">
      <c r="F220" s="3"/>
    </row>
    <row r="221" spans="4:6" ht="13.5" thickBot="1">
      <c r="D221" s="33" t="s">
        <v>31</v>
      </c>
      <c r="F221" s="3"/>
    </row>
    <row r="222" spans="3:6" ht="12.75">
      <c r="C222" s="4" t="s">
        <v>0</v>
      </c>
      <c r="D222" s="23">
        <v>6.125</v>
      </c>
      <c r="F222" s="3"/>
    </row>
    <row r="223" spans="3:6" ht="13.5" thickBot="1">
      <c r="C223" s="5" t="s">
        <v>1</v>
      </c>
      <c r="D223" s="24">
        <v>50.65217391304348</v>
      </c>
      <c r="F223" s="3"/>
    </row>
    <row r="224" ht="13.5" thickBot="1">
      <c r="F224" s="54" t="s">
        <v>68</v>
      </c>
    </row>
    <row r="225" spans="2:6" ht="13.5" thickBot="1">
      <c r="B225" s="6" t="s">
        <v>2</v>
      </c>
      <c r="C225" s="101" t="s">
        <v>65</v>
      </c>
      <c r="D225" s="8" t="s">
        <v>31</v>
      </c>
      <c r="E225" s="63" t="s">
        <v>5</v>
      </c>
      <c r="F225" s="102" t="s">
        <v>69</v>
      </c>
    </row>
    <row r="226" spans="2:6" ht="12.75">
      <c r="B226" s="10">
        <v>1</v>
      </c>
      <c r="C226" s="34">
        <v>47</v>
      </c>
      <c r="D226" s="35">
        <v>43</v>
      </c>
      <c r="E226" s="25">
        <v>4</v>
      </c>
      <c r="F226" s="54">
        <v>1</v>
      </c>
    </row>
    <row r="227" spans="2:6" ht="12.75">
      <c r="B227" s="11">
        <v>2</v>
      </c>
      <c r="C227" s="36">
        <v>51</v>
      </c>
      <c r="D227" s="35">
        <v>44</v>
      </c>
      <c r="E227" s="27">
        <v>7</v>
      </c>
      <c r="F227" s="12">
        <v>2</v>
      </c>
    </row>
    <row r="228" spans="2:6" ht="12.75">
      <c r="B228" s="11">
        <v>3</v>
      </c>
      <c r="C228" s="36">
        <v>54</v>
      </c>
      <c r="D228" s="35">
        <v>50</v>
      </c>
      <c r="E228" s="27">
        <v>4</v>
      </c>
      <c r="F228" s="12">
        <v>3</v>
      </c>
    </row>
    <row r="229" spans="2:6" ht="12.75">
      <c r="B229" s="11">
        <v>4</v>
      </c>
      <c r="C229" s="36">
        <v>55</v>
      </c>
      <c r="D229" s="35">
        <v>51</v>
      </c>
      <c r="E229" s="27">
        <v>4</v>
      </c>
      <c r="F229" s="12">
        <v>4</v>
      </c>
    </row>
    <row r="230" spans="2:6" ht="12.75">
      <c r="B230" s="11">
        <v>5</v>
      </c>
      <c r="C230" s="36">
        <v>49</v>
      </c>
      <c r="D230" s="35">
        <v>54</v>
      </c>
      <c r="E230" s="27">
        <v>-5</v>
      </c>
      <c r="F230" s="12">
        <v>2.916666666666667</v>
      </c>
    </row>
    <row r="231" spans="2:6" ht="12.75">
      <c r="B231" s="11">
        <v>6</v>
      </c>
      <c r="C231" s="36">
        <v>46</v>
      </c>
      <c r="D231" s="35">
        <v>48</v>
      </c>
      <c r="E231" s="27">
        <v>-2</v>
      </c>
      <c r="F231" s="12">
        <v>2.7692307692307696</v>
      </c>
    </row>
    <row r="232" spans="2:6" ht="12.75">
      <c r="B232" s="11">
        <v>7</v>
      </c>
      <c r="C232" s="36">
        <v>38</v>
      </c>
      <c r="D232" s="35">
        <v>46</v>
      </c>
      <c r="E232" s="27">
        <v>-8</v>
      </c>
      <c r="F232" s="12">
        <v>0.823529411764706</v>
      </c>
    </row>
    <row r="233" spans="2:6" ht="12.75">
      <c r="B233" s="11">
        <v>8</v>
      </c>
      <c r="C233" s="36">
        <v>32</v>
      </c>
      <c r="D233" s="35">
        <v>44</v>
      </c>
      <c r="E233" s="27">
        <v>-12</v>
      </c>
      <c r="F233" s="12">
        <v>-1.391304347826087</v>
      </c>
    </row>
    <row r="234" spans="2:6" ht="12.75">
      <c r="B234" s="11">
        <v>9</v>
      </c>
      <c r="C234" s="36">
        <v>25</v>
      </c>
      <c r="D234" s="35">
        <v>35</v>
      </c>
      <c r="E234" s="27">
        <v>-10</v>
      </c>
      <c r="F234" s="12">
        <v>-2.892857142857143</v>
      </c>
    </row>
    <row r="235" spans="2:6" ht="12.75">
      <c r="B235" s="11">
        <v>10</v>
      </c>
      <c r="C235" s="36">
        <v>24</v>
      </c>
      <c r="D235" s="35">
        <v>26</v>
      </c>
      <c r="E235" s="27">
        <v>-2</v>
      </c>
      <c r="F235" s="12">
        <v>-3.4482758620689657</v>
      </c>
    </row>
    <row r="236" spans="2:6" ht="12.75">
      <c r="B236" s="11">
        <v>11</v>
      </c>
      <c r="C236" s="36">
        <v>30</v>
      </c>
      <c r="D236" s="35">
        <v>25</v>
      </c>
      <c r="E236" s="27">
        <v>5</v>
      </c>
      <c r="F236" s="12">
        <v>-2.619047619047619</v>
      </c>
    </row>
    <row r="237" spans="2:6" ht="12.75">
      <c r="B237" s="11">
        <v>12</v>
      </c>
      <c r="C237" s="36">
        <v>35</v>
      </c>
      <c r="D237" s="35">
        <v>32</v>
      </c>
      <c r="E237" s="27">
        <v>3</v>
      </c>
      <c r="F237" s="12">
        <v>-2.1818181818181817</v>
      </c>
    </row>
    <row r="238" spans="2:6" ht="12.75">
      <c r="B238" s="11">
        <v>13</v>
      </c>
      <c r="C238" s="36">
        <v>44</v>
      </c>
      <c r="D238" s="35">
        <v>34</v>
      </c>
      <c r="E238" s="27">
        <v>10</v>
      </c>
      <c r="F238" s="12">
        <v>-0.34210526315789475</v>
      </c>
    </row>
    <row r="239" spans="2:6" ht="12.75">
      <c r="B239" s="11">
        <v>14</v>
      </c>
      <c r="C239" s="36">
        <v>57</v>
      </c>
      <c r="D239" s="35">
        <v>50</v>
      </c>
      <c r="E239" s="27">
        <v>7</v>
      </c>
      <c r="F239" s="12">
        <v>0.8433734939759036</v>
      </c>
    </row>
    <row r="240" spans="2:6" ht="12.75">
      <c r="B240" s="11">
        <v>15</v>
      </c>
      <c r="C240" s="36">
        <v>60</v>
      </c>
      <c r="D240" s="35">
        <v>51</v>
      </c>
      <c r="E240" s="27">
        <v>9</v>
      </c>
      <c r="F240" s="12">
        <v>2.282608695652174</v>
      </c>
    </row>
    <row r="241" spans="2:6" ht="12.75">
      <c r="B241" s="12">
        <v>16</v>
      </c>
      <c r="C241" s="36">
        <v>55</v>
      </c>
      <c r="D241" s="35">
        <v>54</v>
      </c>
      <c r="E241" s="27">
        <v>1</v>
      </c>
      <c r="F241" s="12">
        <v>2.5806451612903225</v>
      </c>
    </row>
    <row r="242" spans="2:6" ht="12.75">
      <c r="B242" s="12">
        <v>17</v>
      </c>
      <c r="C242" s="36">
        <v>51</v>
      </c>
      <c r="D242" s="35">
        <v>55</v>
      </c>
      <c r="E242" s="27">
        <v>-4</v>
      </c>
      <c r="F242" s="12">
        <v>1.9278350515463918</v>
      </c>
    </row>
    <row r="243" spans="2:6" ht="12.75">
      <c r="B243" s="12">
        <v>18</v>
      </c>
      <c r="C243" s="36">
        <v>48</v>
      </c>
      <c r="D243" s="35">
        <v>51</v>
      </c>
      <c r="E243" s="27">
        <v>-3</v>
      </c>
      <c r="F243" s="12">
        <v>1.44</v>
      </c>
    </row>
    <row r="244" spans="2:6" ht="12.75">
      <c r="B244" s="12">
        <v>19</v>
      </c>
      <c r="C244" s="36">
        <v>42</v>
      </c>
      <c r="D244" s="35">
        <v>50</v>
      </c>
      <c r="E244" s="27">
        <v>-8</v>
      </c>
      <c r="F244" s="12">
        <v>0</v>
      </c>
    </row>
    <row r="245" spans="2:6" ht="12.75">
      <c r="B245" s="12">
        <v>20</v>
      </c>
      <c r="C245" s="36">
        <v>30</v>
      </c>
      <c r="D245" s="35">
        <v>43</v>
      </c>
      <c r="E245" s="27">
        <v>-13</v>
      </c>
      <c r="F245" s="12">
        <v>-2.1487603305785123</v>
      </c>
    </row>
    <row r="246" spans="2:6" ht="12.75">
      <c r="B246" s="11">
        <v>21</v>
      </c>
      <c r="C246" s="36">
        <v>28</v>
      </c>
      <c r="D246" s="35">
        <v>38</v>
      </c>
      <c r="E246" s="27">
        <v>-10</v>
      </c>
      <c r="F246" s="12">
        <v>-3.687022900763359</v>
      </c>
    </row>
    <row r="247" spans="2:6" ht="12.75">
      <c r="B247" s="11">
        <v>22</v>
      </c>
      <c r="C247" s="36">
        <v>25</v>
      </c>
      <c r="D247" s="35">
        <v>27</v>
      </c>
      <c r="E247" s="27">
        <v>-2</v>
      </c>
      <c r="F247" s="12">
        <v>-4.135338345864661</v>
      </c>
    </row>
    <row r="248" spans="2:6" ht="12.75">
      <c r="B248" s="11">
        <v>23</v>
      </c>
      <c r="C248" s="36">
        <v>35</v>
      </c>
      <c r="D248" s="35">
        <v>27</v>
      </c>
      <c r="E248" s="27">
        <v>8</v>
      </c>
      <c r="F248" s="12">
        <v>-2.773049645390071</v>
      </c>
    </row>
    <row r="249" spans="2:6" ht="12.75">
      <c r="B249" s="11">
        <v>24</v>
      </c>
      <c r="C249" s="36">
        <v>38</v>
      </c>
      <c r="D249" s="35">
        <v>32</v>
      </c>
      <c r="E249" s="27">
        <v>6</v>
      </c>
      <c r="F249" s="12">
        <v>-1.7959183673469388</v>
      </c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</sheetData>
  <sheetProtection password="A753" sheet="1" objects="1" scenarios="1"/>
  <conditionalFormatting sqref="D9:D15 D24:D35 D44:D55 E140:F160 E209:E216 D69:D81">
    <cfRule type="expression" priority="1" dxfId="0" stopIfTrue="1">
      <formula>ISNA(D9)</formula>
    </cfRule>
  </conditionalFormatting>
  <conditionalFormatting sqref="D86:F86">
    <cfRule type="expression" priority="2" dxfId="1" stopIfTrue="1">
      <formula>COLUMN(D86)-COLUMN($B$3)&gt;$G$1</formula>
    </cfRule>
  </conditionalFormatting>
  <conditionalFormatting sqref="E226:E249">
    <cfRule type="expression" priority="3" dxfId="0" stopIfTrue="1">
      <formula>ISNA(E226)</formula>
    </cfRule>
  </conditionalFormatting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G180"/>
  <sheetViews>
    <sheetView workbookViewId="0" topLeftCell="A151">
      <selection activeCell="H167" sqref="H167"/>
    </sheetView>
  </sheetViews>
  <sheetFormatPr defaultColWidth="9.140625" defaultRowHeight="12.75"/>
  <cols>
    <col min="1" max="1" width="4.7109375" style="1" customWidth="1"/>
    <col min="2" max="5" width="10.57421875" style="3" customWidth="1"/>
    <col min="6" max="8" width="11.28125" style="0" customWidth="1"/>
  </cols>
  <sheetData>
    <row r="1" spans="1:5" ht="12.75">
      <c r="A1" s="46" t="s">
        <v>40</v>
      </c>
      <c r="B1"/>
      <c r="C1"/>
      <c r="D1"/>
      <c r="E1"/>
    </row>
    <row r="2" spans="2:5" ht="12.75">
      <c r="B2"/>
      <c r="C2"/>
      <c r="D2"/>
      <c r="E2"/>
    </row>
    <row r="3" spans="1:2" ht="12.75">
      <c r="A3" s="45" t="s">
        <v>87</v>
      </c>
      <c r="B3" s="2" t="s">
        <v>46</v>
      </c>
    </row>
    <row r="4" ht="13.5" thickBot="1"/>
    <row r="5" spans="4:5" ht="13.5" thickBot="1">
      <c r="D5" s="4" t="s">
        <v>0</v>
      </c>
      <c r="E5" s="19">
        <v>3.333333333333332</v>
      </c>
    </row>
    <row r="6" spans="2:5" ht="13.5" thickBot="1">
      <c r="B6" s="4" t="s">
        <v>29</v>
      </c>
      <c r="C6" s="40">
        <v>3</v>
      </c>
      <c r="D6" s="5" t="s">
        <v>1</v>
      </c>
      <c r="E6" s="20">
        <v>25.777777777777757</v>
      </c>
    </row>
    <row r="7" ht="13.5" thickBot="1"/>
    <row r="8" spans="2:5" ht="13.5" thickBot="1">
      <c r="B8" s="6" t="s">
        <v>2</v>
      </c>
      <c r="C8" s="101" t="s">
        <v>65</v>
      </c>
      <c r="D8" s="8" t="s">
        <v>4</v>
      </c>
      <c r="E8" s="9" t="s">
        <v>5</v>
      </c>
    </row>
    <row r="9" spans="2:5" ht="12.75">
      <c r="B9" s="10">
        <v>1</v>
      </c>
      <c r="C9" s="34">
        <v>60</v>
      </c>
      <c r="D9" s="25" t="e">
        <v>#N/A</v>
      </c>
      <c r="E9" s="26" t="s">
        <v>35</v>
      </c>
    </row>
    <row r="10" spans="2:5" ht="12.75">
      <c r="B10" s="11">
        <v>2</v>
      </c>
      <c r="C10" s="36">
        <v>65</v>
      </c>
      <c r="D10" s="27" t="e">
        <v>#N/A</v>
      </c>
      <c r="E10" s="28" t="s">
        <v>35</v>
      </c>
    </row>
    <row r="11" spans="2:5" ht="12.75">
      <c r="B11" s="11">
        <v>3</v>
      </c>
      <c r="C11" s="36">
        <v>55</v>
      </c>
      <c r="D11" s="27" t="e">
        <v>#N/A</v>
      </c>
      <c r="E11" s="28" t="s">
        <v>35</v>
      </c>
    </row>
    <row r="12" spans="2:5" ht="12.75">
      <c r="B12" s="11">
        <v>4</v>
      </c>
      <c r="C12" s="36">
        <v>58</v>
      </c>
      <c r="D12" s="27">
        <v>60</v>
      </c>
      <c r="E12" s="28">
        <v>-2</v>
      </c>
    </row>
    <row r="13" spans="2:5" ht="12.75">
      <c r="B13" s="11">
        <v>5</v>
      </c>
      <c r="C13" s="36">
        <v>64</v>
      </c>
      <c r="D13" s="27">
        <v>59.333333333333336</v>
      </c>
      <c r="E13" s="28">
        <v>4.666666666666664</v>
      </c>
    </row>
    <row r="14" spans="2:5" ht="12.75">
      <c r="B14" s="11">
        <v>6</v>
      </c>
      <c r="C14" s="36"/>
      <c r="D14" s="27">
        <v>59</v>
      </c>
      <c r="E14" s="28" t="s">
        <v>35</v>
      </c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1:2" ht="12.75">
      <c r="A17" s="1" t="s">
        <v>74</v>
      </c>
      <c r="B17" s="2" t="s">
        <v>8</v>
      </c>
    </row>
    <row r="18" ht="13.5" thickBot="1"/>
    <row r="19" spans="2:5" ht="13.5" thickBot="1">
      <c r="B19" s="47" t="s">
        <v>22</v>
      </c>
      <c r="C19" s="48">
        <v>0.4</v>
      </c>
      <c r="D19" s="14" t="s">
        <v>0</v>
      </c>
      <c r="E19" s="19">
        <v>4.62</v>
      </c>
    </row>
    <row r="20" spans="2:5" ht="13.5" thickBot="1">
      <c r="B20" s="95" t="s">
        <v>55</v>
      </c>
      <c r="C20" s="48">
        <v>0.1</v>
      </c>
      <c r="D20" s="14" t="s">
        <v>1</v>
      </c>
      <c r="E20" s="20">
        <v>34.439466666666675</v>
      </c>
    </row>
    <row r="21" ht="13.5" thickBot="1"/>
    <row r="22" spans="2:5" ht="13.5" thickBot="1">
      <c r="B22" s="6" t="s">
        <v>2</v>
      </c>
      <c r="C22" s="101" t="s">
        <v>65</v>
      </c>
      <c r="D22" s="8" t="s">
        <v>4</v>
      </c>
      <c r="E22" s="9" t="s">
        <v>5</v>
      </c>
    </row>
    <row r="23" spans="2:5" ht="12.75">
      <c r="B23" s="10">
        <v>1</v>
      </c>
      <c r="C23" s="34">
        <v>60</v>
      </c>
      <c r="D23" s="25" t="e">
        <v>#N/A</v>
      </c>
      <c r="E23" s="26" t="s">
        <v>35</v>
      </c>
    </row>
    <row r="24" spans="2:5" ht="12.75">
      <c r="B24" s="11">
        <v>2</v>
      </c>
      <c r="C24" s="36">
        <v>65</v>
      </c>
      <c r="D24" s="27">
        <v>60</v>
      </c>
      <c r="E24" s="28">
        <v>5</v>
      </c>
    </row>
    <row r="25" spans="2:5" ht="12.75">
      <c r="B25" s="11">
        <v>3</v>
      </c>
      <c r="C25" s="36">
        <v>55</v>
      </c>
      <c r="D25" s="27">
        <v>62</v>
      </c>
      <c r="E25" s="28">
        <v>-7</v>
      </c>
    </row>
    <row r="26" spans="2:5" ht="12.75">
      <c r="B26" s="11">
        <v>4</v>
      </c>
      <c r="C26" s="36">
        <v>58</v>
      </c>
      <c r="D26" s="27">
        <v>59.2</v>
      </c>
      <c r="E26" s="28">
        <v>-1.2</v>
      </c>
    </row>
    <row r="27" spans="2:5" ht="12.75">
      <c r="B27" s="11">
        <v>5</v>
      </c>
      <c r="C27" s="36">
        <v>64</v>
      </c>
      <c r="D27" s="27">
        <v>58.72</v>
      </c>
      <c r="E27" s="28">
        <v>5.28</v>
      </c>
    </row>
    <row r="28" spans="2:5" ht="12.75">
      <c r="B28" s="11">
        <v>6</v>
      </c>
      <c r="C28" s="36"/>
      <c r="D28" s="27">
        <v>60.832</v>
      </c>
      <c r="E28" s="28" t="s">
        <v>35</v>
      </c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1:6" ht="13.5" thickBot="1">
      <c r="A31" s="45" t="s">
        <v>73</v>
      </c>
      <c r="B31" s="77" t="s">
        <v>32</v>
      </c>
      <c r="F31" s="3"/>
    </row>
    <row r="32" spans="2:6" ht="13.5" thickBot="1">
      <c r="B32" s="77"/>
      <c r="C32" s="14" t="s">
        <v>33</v>
      </c>
      <c r="D32" s="51">
        <v>3</v>
      </c>
      <c r="F32" s="3"/>
    </row>
    <row r="33" spans="2:6" ht="13.5" thickBot="1">
      <c r="B33" s="77"/>
      <c r="C33" s="14" t="s">
        <v>34</v>
      </c>
      <c r="D33" s="51">
        <v>402</v>
      </c>
      <c r="F33" s="3"/>
    </row>
    <row r="34" spans="3:6" ht="13.5" thickBot="1">
      <c r="C34" s="4" t="s">
        <v>14</v>
      </c>
      <c r="D34" s="40">
        <v>12</v>
      </c>
      <c r="F34" s="3"/>
    </row>
    <row r="35" ht="13.5" thickBot="1">
      <c r="F35" s="3"/>
    </row>
    <row r="36" spans="3:6" ht="13.5" thickBot="1">
      <c r="C36" s="80" t="s">
        <v>13</v>
      </c>
      <c r="D36" s="81" t="s">
        <v>11</v>
      </c>
      <c r="F36" s="3"/>
    </row>
    <row r="37" spans="3:6" ht="12.75">
      <c r="C37" s="89" t="s">
        <v>76</v>
      </c>
      <c r="D37" s="90">
        <v>1.3</v>
      </c>
      <c r="F37" s="3"/>
    </row>
    <row r="38" spans="3:6" ht="12.75">
      <c r="C38" s="91" t="s">
        <v>77</v>
      </c>
      <c r="D38" s="92">
        <v>1.3</v>
      </c>
      <c r="F38" s="3"/>
    </row>
    <row r="39" spans="3:6" ht="12.75">
      <c r="C39" s="91" t="s">
        <v>78</v>
      </c>
      <c r="D39" s="92">
        <v>1.1</v>
      </c>
      <c r="F39" s="3"/>
    </row>
    <row r="40" spans="3:6" ht="12.75">
      <c r="C40" s="91" t="s">
        <v>79</v>
      </c>
      <c r="D40" s="92">
        <v>0.8</v>
      </c>
      <c r="F40" s="3"/>
    </row>
    <row r="41" spans="3:6" ht="12.75">
      <c r="C41" s="91" t="s">
        <v>80</v>
      </c>
      <c r="D41" s="92">
        <v>0.7</v>
      </c>
      <c r="F41" s="3"/>
    </row>
    <row r="42" spans="3:6" ht="12.75">
      <c r="C42" s="91" t="s">
        <v>81</v>
      </c>
      <c r="D42" s="92">
        <v>0.8</v>
      </c>
      <c r="F42" s="3"/>
    </row>
    <row r="43" spans="3:6" ht="12.75">
      <c r="C43" s="91" t="s">
        <v>82</v>
      </c>
      <c r="D43" s="92">
        <v>0.6</v>
      </c>
      <c r="F43" s="3"/>
    </row>
    <row r="44" spans="3:6" ht="12.75">
      <c r="C44" s="91" t="s">
        <v>83</v>
      </c>
      <c r="D44" s="92">
        <v>0.7</v>
      </c>
      <c r="F44" s="3"/>
    </row>
    <row r="45" spans="3:6" ht="12.75">
      <c r="C45" s="91" t="s">
        <v>84</v>
      </c>
      <c r="D45" s="92">
        <v>1</v>
      </c>
      <c r="F45" s="3"/>
    </row>
    <row r="46" spans="3:6" ht="12.75">
      <c r="C46" s="91" t="s">
        <v>85</v>
      </c>
      <c r="D46" s="92">
        <v>1.1</v>
      </c>
      <c r="F46" s="3"/>
    </row>
    <row r="47" spans="3:6" ht="12.75">
      <c r="C47" s="91" t="s">
        <v>86</v>
      </c>
      <c r="D47" s="92">
        <v>1.4</v>
      </c>
      <c r="F47" s="3"/>
    </row>
    <row r="48" spans="3:6" ht="13.5" thickBot="1">
      <c r="C48" s="93" t="s">
        <v>75</v>
      </c>
      <c r="D48" s="94">
        <v>1.2</v>
      </c>
      <c r="F48" s="3"/>
    </row>
    <row r="49" ht="13.5" thickBot="1">
      <c r="F49" s="3"/>
    </row>
    <row r="50" spans="2:6" ht="13.5" thickBot="1">
      <c r="B50" s="6" t="s">
        <v>2</v>
      </c>
      <c r="C50" s="62" t="s">
        <v>13</v>
      </c>
      <c r="D50" s="82" t="s">
        <v>36</v>
      </c>
      <c r="E50" s="82" t="s">
        <v>11</v>
      </c>
      <c r="F50" s="83" t="s">
        <v>4</v>
      </c>
    </row>
    <row r="51" spans="2:6" ht="12.75">
      <c r="B51" s="25">
        <v>1</v>
      </c>
      <c r="C51" s="67" t="s">
        <v>76</v>
      </c>
      <c r="D51" s="84">
        <v>405</v>
      </c>
      <c r="E51" s="84">
        <v>1.3</v>
      </c>
      <c r="F51" s="81">
        <v>526.5</v>
      </c>
    </row>
    <row r="52" spans="2:6" ht="12.75">
      <c r="B52" s="27">
        <v>2</v>
      </c>
      <c r="C52" s="69" t="s">
        <v>77</v>
      </c>
      <c r="D52" s="85">
        <v>408</v>
      </c>
      <c r="E52" s="85">
        <v>1.3</v>
      </c>
      <c r="F52" s="86">
        <v>530.4</v>
      </c>
    </row>
    <row r="53" spans="2:6" ht="12.75">
      <c r="B53" s="27">
        <v>3</v>
      </c>
      <c r="C53" s="69" t="s">
        <v>78</v>
      </c>
      <c r="D53" s="85">
        <v>411</v>
      </c>
      <c r="E53" s="85">
        <v>1.1</v>
      </c>
      <c r="F53" s="86">
        <v>452.1</v>
      </c>
    </row>
    <row r="54" spans="2:6" ht="12.75">
      <c r="B54" s="27">
        <v>4</v>
      </c>
      <c r="C54" s="69" t="s">
        <v>79</v>
      </c>
      <c r="D54" s="85">
        <v>414</v>
      </c>
      <c r="E54" s="85">
        <v>0.8</v>
      </c>
      <c r="F54" s="86">
        <v>331.2</v>
      </c>
    </row>
    <row r="55" spans="2:6" ht="12.75">
      <c r="B55" s="27">
        <v>5</v>
      </c>
      <c r="C55" s="69" t="s">
        <v>80</v>
      </c>
      <c r="D55" s="85">
        <v>417</v>
      </c>
      <c r="E55" s="85">
        <v>0.7</v>
      </c>
      <c r="F55" s="86">
        <v>291.9</v>
      </c>
    </row>
    <row r="56" spans="2:6" ht="12.75">
      <c r="B56" s="27">
        <v>6</v>
      </c>
      <c r="C56" s="69" t="s">
        <v>81</v>
      </c>
      <c r="D56" s="85">
        <v>420</v>
      </c>
      <c r="E56" s="85">
        <v>0.8</v>
      </c>
      <c r="F56" s="86">
        <v>336</v>
      </c>
    </row>
    <row r="57" spans="2:6" ht="12.75">
      <c r="B57" s="27">
        <v>7</v>
      </c>
      <c r="C57" s="69" t="s">
        <v>82</v>
      </c>
      <c r="D57" s="85">
        <v>423</v>
      </c>
      <c r="E57" s="85">
        <v>0.6</v>
      </c>
      <c r="F57" s="86">
        <v>253.8</v>
      </c>
    </row>
    <row r="58" spans="2:6" ht="12.75">
      <c r="B58" s="27">
        <v>8</v>
      </c>
      <c r="C58" s="69" t="s">
        <v>83</v>
      </c>
      <c r="D58" s="85">
        <v>426</v>
      </c>
      <c r="E58" s="85">
        <v>0.7</v>
      </c>
      <c r="F58" s="86">
        <v>298.2</v>
      </c>
    </row>
    <row r="59" spans="2:6" ht="12.75">
      <c r="B59" s="27">
        <v>9</v>
      </c>
      <c r="C59" s="69" t="s">
        <v>84</v>
      </c>
      <c r="D59" s="85">
        <v>429</v>
      </c>
      <c r="E59" s="85">
        <v>1</v>
      </c>
      <c r="F59" s="86">
        <v>429</v>
      </c>
    </row>
    <row r="60" spans="2:6" ht="12.75">
      <c r="B60" s="27">
        <v>10</v>
      </c>
      <c r="C60" s="69" t="s">
        <v>85</v>
      </c>
      <c r="D60" s="85">
        <v>432</v>
      </c>
      <c r="E60" s="85">
        <v>1.1</v>
      </c>
      <c r="F60" s="86">
        <v>475.2</v>
      </c>
    </row>
    <row r="61" spans="2:6" ht="12.75">
      <c r="B61" s="27">
        <v>11</v>
      </c>
      <c r="C61" s="69" t="s">
        <v>86</v>
      </c>
      <c r="D61" s="85">
        <v>435</v>
      </c>
      <c r="E61" s="85">
        <v>1.4</v>
      </c>
      <c r="F61" s="86">
        <v>609</v>
      </c>
    </row>
    <row r="62" spans="2:6" ht="12.75">
      <c r="B62" s="27">
        <v>12</v>
      </c>
      <c r="C62" s="69" t="s">
        <v>75</v>
      </c>
      <c r="D62" s="85">
        <v>438</v>
      </c>
      <c r="E62" s="85">
        <v>1.2</v>
      </c>
      <c r="F62" s="86">
        <v>525.6</v>
      </c>
    </row>
    <row r="63" spans="2:6" ht="12.75">
      <c r="B63" s="27">
        <v>13</v>
      </c>
      <c r="C63" s="69" t="s">
        <v>76</v>
      </c>
      <c r="D63" s="85">
        <v>441</v>
      </c>
      <c r="E63" s="85">
        <v>1.3</v>
      </c>
      <c r="F63" s="86">
        <v>573.3</v>
      </c>
    </row>
    <row r="64" spans="2:6" ht="12.75">
      <c r="B64" s="27">
        <v>14</v>
      </c>
      <c r="C64" s="69" t="s">
        <v>77</v>
      </c>
      <c r="D64" s="85">
        <v>444</v>
      </c>
      <c r="E64" s="85">
        <v>1.3</v>
      </c>
      <c r="F64" s="86">
        <v>577.2</v>
      </c>
    </row>
    <row r="65" spans="2:6" ht="12.75">
      <c r="B65" s="27">
        <v>15</v>
      </c>
      <c r="C65" s="69" t="s">
        <v>78</v>
      </c>
      <c r="D65" s="85">
        <v>447</v>
      </c>
      <c r="E65" s="85">
        <v>1.1</v>
      </c>
      <c r="F65" s="86">
        <v>491.7</v>
      </c>
    </row>
    <row r="66" spans="2:6" ht="12.75">
      <c r="B66" s="27">
        <v>16</v>
      </c>
      <c r="C66" s="69" t="s">
        <v>79</v>
      </c>
      <c r="D66" s="85">
        <v>450</v>
      </c>
      <c r="E66" s="85">
        <v>0.8</v>
      </c>
      <c r="F66" s="86">
        <v>360</v>
      </c>
    </row>
    <row r="67" spans="2:6" ht="12.75">
      <c r="B67" s="27">
        <v>17</v>
      </c>
      <c r="C67" s="69" t="s">
        <v>80</v>
      </c>
      <c r="D67" s="85">
        <v>453</v>
      </c>
      <c r="E67" s="85">
        <v>0.7</v>
      </c>
      <c r="F67" s="86">
        <v>317.1</v>
      </c>
    </row>
    <row r="68" spans="2:6" ht="12.75">
      <c r="B68" s="27">
        <v>18</v>
      </c>
      <c r="C68" s="69" t="s">
        <v>81</v>
      </c>
      <c r="D68" s="85">
        <v>456</v>
      </c>
      <c r="E68" s="85">
        <v>0.8</v>
      </c>
      <c r="F68" s="86">
        <v>364.8</v>
      </c>
    </row>
    <row r="69" spans="2:6" ht="12.75">
      <c r="B69" s="27">
        <v>19</v>
      </c>
      <c r="C69" s="69" t="s">
        <v>82</v>
      </c>
      <c r="D69" s="85">
        <v>459</v>
      </c>
      <c r="E69" s="85">
        <v>0.6</v>
      </c>
      <c r="F69" s="86">
        <v>275.4</v>
      </c>
    </row>
    <row r="70" spans="2:6" ht="12.75">
      <c r="B70" s="27">
        <v>20</v>
      </c>
      <c r="C70" s="69" t="s">
        <v>83</v>
      </c>
      <c r="D70" s="85">
        <v>462</v>
      </c>
      <c r="E70" s="85">
        <v>0.7</v>
      </c>
      <c r="F70" s="86">
        <v>323.4</v>
      </c>
    </row>
    <row r="71" spans="2:6" ht="12.75">
      <c r="B71" s="27">
        <v>21</v>
      </c>
      <c r="C71" s="69" t="s">
        <v>84</v>
      </c>
      <c r="D71" s="85">
        <v>465</v>
      </c>
      <c r="E71" s="85">
        <v>1</v>
      </c>
      <c r="F71" s="86">
        <v>465</v>
      </c>
    </row>
    <row r="72" spans="2:6" ht="12.75">
      <c r="B72" s="27">
        <v>22</v>
      </c>
      <c r="C72" s="69" t="s">
        <v>85</v>
      </c>
      <c r="D72" s="85">
        <v>468</v>
      </c>
      <c r="E72" s="85">
        <v>1.1</v>
      </c>
      <c r="F72" s="86">
        <v>514.8</v>
      </c>
    </row>
    <row r="73" spans="2:6" ht="12.75">
      <c r="B73" s="27">
        <v>23</v>
      </c>
      <c r="C73" s="69" t="s">
        <v>86</v>
      </c>
      <c r="D73" s="85">
        <v>471</v>
      </c>
      <c r="E73" s="85">
        <v>1.4</v>
      </c>
      <c r="F73" s="86">
        <v>659.4</v>
      </c>
    </row>
    <row r="74" spans="2:6" ht="12.75">
      <c r="B74" s="27">
        <v>24</v>
      </c>
      <c r="C74" s="69" t="s">
        <v>75</v>
      </c>
      <c r="D74" s="85">
        <v>474</v>
      </c>
      <c r="E74" s="85">
        <v>1.2</v>
      </c>
      <c r="F74" s="86">
        <v>568.8</v>
      </c>
    </row>
    <row r="75" spans="2:6" ht="12.75">
      <c r="B75" s="27">
        <v>25</v>
      </c>
      <c r="C75" s="69" t="s">
        <v>76</v>
      </c>
      <c r="D75" s="85">
        <v>477</v>
      </c>
      <c r="E75" s="85">
        <v>1.3</v>
      </c>
      <c r="F75" s="86">
        <v>620.1</v>
      </c>
    </row>
    <row r="76" spans="2:6" ht="12.75">
      <c r="B76" s="27">
        <v>26</v>
      </c>
      <c r="C76" s="69" t="s">
        <v>77</v>
      </c>
      <c r="D76" s="85">
        <v>480</v>
      </c>
      <c r="E76" s="85">
        <v>1.3</v>
      </c>
      <c r="F76" s="86">
        <v>624</v>
      </c>
    </row>
    <row r="77" spans="2:6" ht="12.75">
      <c r="B77" s="27">
        <v>27</v>
      </c>
      <c r="C77" s="69" t="s">
        <v>78</v>
      </c>
      <c r="D77" s="85">
        <v>483</v>
      </c>
      <c r="E77" s="85">
        <v>1.1</v>
      </c>
      <c r="F77" s="86">
        <v>531.3</v>
      </c>
    </row>
    <row r="80" spans="1:2" ht="12.75">
      <c r="A80" s="45" t="s">
        <v>41</v>
      </c>
      <c r="B80" s="2" t="s">
        <v>48</v>
      </c>
    </row>
    <row r="81" ht="13.5" thickBot="1"/>
    <row r="82" spans="2:5" ht="12.75">
      <c r="B82" s="5" t="s">
        <v>6</v>
      </c>
      <c r="C82" s="49">
        <v>1.75</v>
      </c>
      <c r="D82" s="4" t="s">
        <v>0</v>
      </c>
      <c r="E82" s="19">
        <v>1.8641975308641976</v>
      </c>
    </row>
    <row r="83" spans="2:5" ht="13.5" thickBot="1">
      <c r="B83" s="5" t="s">
        <v>7</v>
      </c>
      <c r="C83" s="50">
        <v>45.47222222222222</v>
      </c>
      <c r="D83" s="5" t="s">
        <v>1</v>
      </c>
      <c r="E83" s="20">
        <v>5.225694444444445</v>
      </c>
    </row>
    <row r="84" ht="13.5" thickBot="1"/>
    <row r="85" spans="2:5" ht="13.5" thickBot="1">
      <c r="B85" s="6" t="s">
        <v>2</v>
      </c>
      <c r="C85" s="101" t="s">
        <v>65</v>
      </c>
      <c r="D85" s="8" t="s">
        <v>4</v>
      </c>
      <c r="E85" s="9" t="s">
        <v>5</v>
      </c>
    </row>
    <row r="86" spans="2:5" ht="12.75">
      <c r="B86" s="10">
        <v>1</v>
      </c>
      <c r="C86" s="34">
        <v>44</v>
      </c>
      <c r="D86" s="25">
        <v>47.22222222222222</v>
      </c>
      <c r="E86" s="26">
        <v>-3.2222222222222214</v>
      </c>
    </row>
    <row r="87" spans="2:5" ht="12.75">
      <c r="B87" s="11">
        <v>2</v>
      </c>
      <c r="C87" s="36">
        <v>52</v>
      </c>
      <c r="D87" s="27">
        <v>48.97222222222222</v>
      </c>
      <c r="E87" s="28">
        <v>3.0277777777777786</v>
      </c>
    </row>
    <row r="88" spans="2:5" ht="12.75">
      <c r="B88" s="11">
        <v>3</v>
      </c>
      <c r="C88" s="36">
        <v>50</v>
      </c>
      <c r="D88" s="27">
        <v>50.72222222222222</v>
      </c>
      <c r="E88" s="28">
        <v>-0.7222222222222214</v>
      </c>
    </row>
    <row r="89" spans="2:5" ht="12.75">
      <c r="B89" s="11">
        <v>4</v>
      </c>
      <c r="C89" s="36">
        <v>54</v>
      </c>
      <c r="D89" s="27">
        <v>52.47222222222222</v>
      </c>
      <c r="E89" s="28">
        <v>1.5277777777777786</v>
      </c>
    </row>
    <row r="90" spans="2:5" ht="12.75">
      <c r="B90" s="11">
        <v>5</v>
      </c>
      <c r="C90" s="36">
        <v>55</v>
      </c>
      <c r="D90" s="27">
        <v>54.22222222222222</v>
      </c>
      <c r="E90" s="28">
        <v>0.7777777777777786</v>
      </c>
    </row>
    <row r="91" spans="2:5" ht="12.75">
      <c r="B91" s="11">
        <v>6</v>
      </c>
      <c r="C91" s="36">
        <v>55</v>
      </c>
      <c r="D91" s="27">
        <v>55.97222222222222</v>
      </c>
      <c r="E91" s="28">
        <v>-0.9722222222222214</v>
      </c>
    </row>
    <row r="92" spans="2:5" ht="12.75">
      <c r="B92" s="11">
        <v>7</v>
      </c>
      <c r="C92" s="36">
        <v>60</v>
      </c>
      <c r="D92" s="27">
        <v>57.72222222222222</v>
      </c>
      <c r="E92" s="28">
        <v>2.2777777777777786</v>
      </c>
    </row>
    <row r="93" spans="2:5" ht="12.75">
      <c r="B93" s="11">
        <v>8</v>
      </c>
      <c r="C93" s="36">
        <v>56</v>
      </c>
      <c r="D93" s="27">
        <v>59.47222222222222</v>
      </c>
      <c r="E93" s="28">
        <v>-3.4722222222222214</v>
      </c>
    </row>
    <row r="94" spans="2:5" ht="12.75">
      <c r="B94" s="11">
        <v>9</v>
      </c>
      <c r="C94" s="36">
        <v>62</v>
      </c>
      <c r="D94" s="27">
        <v>61.22222222222222</v>
      </c>
      <c r="E94" s="28">
        <v>0.7777777777777786</v>
      </c>
    </row>
    <row r="95" spans="2:5" ht="12.75">
      <c r="B95" s="11">
        <v>10</v>
      </c>
      <c r="C95" s="36"/>
      <c r="D95" s="27">
        <v>62.97222222222222</v>
      </c>
      <c r="E95" s="28" t="s">
        <v>35</v>
      </c>
    </row>
    <row r="96" spans="2:5" ht="12.75">
      <c r="B96" s="11">
        <v>11</v>
      </c>
      <c r="C96" s="36"/>
      <c r="D96" s="27">
        <v>64.72222222222223</v>
      </c>
      <c r="E96" s="28" t="s">
        <v>35</v>
      </c>
    </row>
    <row r="99" spans="1:7" ht="12.75">
      <c r="A99" s="45" t="s">
        <v>43</v>
      </c>
      <c r="B99" s="2" t="s">
        <v>51</v>
      </c>
      <c r="F99" s="3"/>
      <c r="G99" s="3"/>
    </row>
    <row r="100" spans="6:7" ht="13.5" thickBot="1">
      <c r="F100" s="3"/>
      <c r="G100" s="3"/>
    </row>
    <row r="101" spans="3:7" ht="13.5" thickBot="1">
      <c r="C101" s="4" t="s">
        <v>14</v>
      </c>
      <c r="D101" s="40">
        <v>4</v>
      </c>
      <c r="F101" s="3"/>
      <c r="G101" s="3"/>
    </row>
    <row r="102" spans="2:7" ht="13.5" thickBot="1">
      <c r="B102"/>
      <c r="F102" s="3"/>
      <c r="G102" s="3"/>
    </row>
    <row r="103" spans="2:7" ht="12.75">
      <c r="B103" s="54" t="s">
        <v>13</v>
      </c>
      <c r="C103" s="54" t="s">
        <v>50</v>
      </c>
      <c r="D103" s="54" t="s">
        <v>53</v>
      </c>
      <c r="F103" s="3"/>
      <c r="G103" s="3"/>
    </row>
    <row r="104" spans="2:7" ht="13.5" thickBot="1">
      <c r="B104" s="55"/>
      <c r="C104" s="13" t="s">
        <v>11</v>
      </c>
      <c r="D104" s="13" t="s">
        <v>11</v>
      </c>
      <c r="F104" s="3"/>
      <c r="G104" s="3"/>
    </row>
    <row r="105" spans="2:7" ht="12.75">
      <c r="B105" s="73">
        <v>1</v>
      </c>
      <c r="C105" s="56">
        <v>0.7274563820018365</v>
      </c>
      <c r="D105" s="57">
        <v>0.7206064927095566</v>
      </c>
      <c r="F105" s="3"/>
      <c r="G105" s="3"/>
    </row>
    <row r="106" spans="2:7" ht="12.75">
      <c r="B106" s="74">
        <v>2</v>
      </c>
      <c r="C106" s="58">
        <v>0.8059491193737769</v>
      </c>
      <c r="D106" s="59">
        <v>0.7983601252024302</v>
      </c>
      <c r="F106" s="3"/>
      <c r="G106" s="3"/>
    </row>
    <row r="107" spans="2:7" ht="12.75">
      <c r="B107" s="74">
        <v>3</v>
      </c>
      <c r="C107" s="58">
        <v>1.1856128856128858</v>
      </c>
      <c r="D107" s="59">
        <v>1.1744488939140292</v>
      </c>
      <c r="F107" s="3"/>
      <c r="G107" s="3"/>
    </row>
    <row r="108" spans="2:7" ht="12.75">
      <c r="B108" s="74">
        <v>4</v>
      </c>
      <c r="C108" s="58">
        <v>1.319004524886878</v>
      </c>
      <c r="D108" s="59">
        <v>1.3065844881739845</v>
      </c>
      <c r="F108" s="3"/>
      <c r="G108" s="3"/>
    </row>
    <row r="109" spans="2:7" ht="12.75">
      <c r="B109" s="74"/>
      <c r="C109" s="58" t="s">
        <v>35</v>
      </c>
      <c r="D109" s="59" t="s">
        <v>35</v>
      </c>
      <c r="F109" s="3"/>
      <c r="G109" s="3"/>
    </row>
    <row r="110" spans="2:7" ht="12.75">
      <c r="B110" s="74"/>
      <c r="C110" s="58" t="s">
        <v>35</v>
      </c>
      <c r="D110" s="59" t="s">
        <v>35</v>
      </c>
      <c r="F110" s="3"/>
      <c r="G110" s="3"/>
    </row>
    <row r="111" spans="2:7" ht="12.75">
      <c r="B111" s="74"/>
      <c r="C111" s="58" t="s">
        <v>35</v>
      </c>
      <c r="D111" s="59" t="s">
        <v>35</v>
      </c>
      <c r="F111" s="3"/>
      <c r="G111" s="3"/>
    </row>
    <row r="112" spans="2:7" ht="12.75">
      <c r="B112" s="74"/>
      <c r="C112" s="58" t="s">
        <v>35</v>
      </c>
      <c r="D112" s="59" t="s">
        <v>35</v>
      </c>
      <c r="F112" s="16"/>
      <c r="G112" s="3"/>
    </row>
    <row r="113" spans="2:7" ht="12.75">
      <c r="B113" s="74"/>
      <c r="C113" s="58" t="s">
        <v>35</v>
      </c>
      <c r="D113" s="59" t="s">
        <v>35</v>
      </c>
      <c r="F113" s="3"/>
      <c r="G113" s="3"/>
    </row>
    <row r="114" spans="2:7" ht="12.75">
      <c r="B114" s="74"/>
      <c r="C114" s="58" t="s">
        <v>35</v>
      </c>
      <c r="D114" s="59" t="s">
        <v>35</v>
      </c>
      <c r="F114" s="3"/>
      <c r="G114" s="3"/>
    </row>
    <row r="115" spans="2:7" ht="12.75">
      <c r="B115" s="74"/>
      <c r="C115" s="58" t="s">
        <v>35</v>
      </c>
      <c r="D115" s="59" t="s">
        <v>35</v>
      </c>
      <c r="F115" s="3"/>
      <c r="G115" s="3"/>
    </row>
    <row r="116" spans="2:7" ht="13.5" thickBot="1">
      <c r="B116" s="75"/>
      <c r="C116" s="60" t="s">
        <v>35</v>
      </c>
      <c r="D116" s="61" t="s">
        <v>35</v>
      </c>
      <c r="F116" s="3"/>
      <c r="G116" s="3"/>
    </row>
    <row r="117" spans="6:7" ht="13.5" thickBot="1">
      <c r="F117" s="3"/>
      <c r="G117" s="3"/>
    </row>
    <row r="118" spans="2:7" ht="13.5" thickBot="1">
      <c r="B118" s="6" t="s">
        <v>2</v>
      </c>
      <c r="C118" s="62" t="s">
        <v>13</v>
      </c>
      <c r="D118" s="82" t="s">
        <v>65</v>
      </c>
      <c r="E118" s="64" t="s">
        <v>12</v>
      </c>
      <c r="F118" s="64" t="s">
        <v>30</v>
      </c>
      <c r="G118" s="65" t="s">
        <v>11</v>
      </c>
    </row>
    <row r="119" spans="2:7" ht="12.75">
      <c r="B119" s="25">
        <v>1</v>
      </c>
      <c r="C119" s="67">
        <v>1</v>
      </c>
      <c r="D119" s="37">
        <v>14</v>
      </c>
      <c r="E119" s="25" t="e">
        <v>#N/A</v>
      </c>
      <c r="F119" s="68" t="e">
        <v>#N/A</v>
      </c>
      <c r="G119" s="26" t="s">
        <v>35</v>
      </c>
    </row>
    <row r="120" spans="2:7" ht="12.75">
      <c r="B120" s="27">
        <v>2</v>
      </c>
      <c r="C120" s="69">
        <v>2</v>
      </c>
      <c r="D120" s="38">
        <v>18</v>
      </c>
      <c r="E120" s="27" t="e">
        <v>#N/A</v>
      </c>
      <c r="F120" s="70" t="e">
        <v>#N/A</v>
      </c>
      <c r="G120" s="28" t="s">
        <v>35</v>
      </c>
    </row>
    <row r="121" spans="2:7" ht="12.75">
      <c r="B121" s="27">
        <v>3</v>
      </c>
      <c r="C121" s="69">
        <v>3</v>
      </c>
      <c r="D121" s="38">
        <v>35</v>
      </c>
      <c r="E121" s="27" t="e">
        <v>#N/A</v>
      </c>
      <c r="F121" s="70">
        <v>30</v>
      </c>
      <c r="G121" s="28">
        <v>1.1666666666666667</v>
      </c>
    </row>
    <row r="122" spans="2:7" ht="12.75">
      <c r="B122" s="27">
        <v>4</v>
      </c>
      <c r="C122" s="69">
        <v>4</v>
      </c>
      <c r="D122" s="38">
        <v>46</v>
      </c>
      <c r="E122" s="27">
        <v>28.25</v>
      </c>
      <c r="F122" s="70">
        <v>34</v>
      </c>
      <c r="G122" s="28">
        <v>1.3529411764705883</v>
      </c>
    </row>
    <row r="123" spans="2:7" ht="12.75">
      <c r="B123" s="27">
        <v>5</v>
      </c>
      <c r="C123" s="69">
        <v>1</v>
      </c>
      <c r="D123" s="38">
        <v>28</v>
      </c>
      <c r="E123" s="27">
        <v>31.75</v>
      </c>
      <c r="F123" s="70">
        <v>39.375</v>
      </c>
      <c r="G123" s="28">
        <v>0.7111111111111111</v>
      </c>
    </row>
    <row r="124" spans="2:7" ht="12.75">
      <c r="B124" s="27">
        <v>6</v>
      </c>
      <c r="C124" s="69">
        <v>2</v>
      </c>
      <c r="D124" s="38">
        <v>36</v>
      </c>
      <c r="E124" s="27">
        <v>36.25</v>
      </c>
      <c r="F124" s="70">
        <v>45.625</v>
      </c>
      <c r="G124" s="28">
        <v>0.7890410958904109</v>
      </c>
    </row>
    <row r="125" spans="2:7" ht="12.75">
      <c r="B125" s="27">
        <v>7</v>
      </c>
      <c r="C125" s="69">
        <v>3</v>
      </c>
      <c r="D125" s="38">
        <v>60</v>
      </c>
      <c r="E125" s="27">
        <v>42.5</v>
      </c>
      <c r="F125" s="70">
        <v>50.875</v>
      </c>
      <c r="G125" s="28">
        <v>1.1793611793611793</v>
      </c>
    </row>
    <row r="126" spans="2:7" ht="12.75">
      <c r="B126" s="27">
        <v>8</v>
      </c>
      <c r="C126" s="69">
        <v>4</v>
      </c>
      <c r="D126" s="38">
        <v>71</v>
      </c>
      <c r="E126" s="27">
        <v>48.75</v>
      </c>
      <c r="F126" s="70">
        <v>55.25</v>
      </c>
      <c r="G126" s="28">
        <v>1.2850678733031675</v>
      </c>
    </row>
    <row r="127" spans="2:7" ht="12.75">
      <c r="B127" s="27">
        <v>9</v>
      </c>
      <c r="C127" s="69">
        <v>1</v>
      </c>
      <c r="D127" s="38">
        <v>45</v>
      </c>
      <c r="E127" s="27">
        <v>53</v>
      </c>
      <c r="F127" s="70">
        <v>60.5</v>
      </c>
      <c r="G127" s="28">
        <v>0.743801652892562</v>
      </c>
    </row>
    <row r="128" spans="2:7" ht="12.75">
      <c r="B128" s="27">
        <v>10</v>
      </c>
      <c r="C128" s="69">
        <v>2</v>
      </c>
      <c r="D128" s="38">
        <v>54</v>
      </c>
      <c r="E128" s="27">
        <v>57.5</v>
      </c>
      <c r="F128" s="70">
        <v>65.625</v>
      </c>
      <c r="G128" s="28">
        <v>0.8228571428571428</v>
      </c>
    </row>
    <row r="129" spans="2:7" ht="12.75">
      <c r="B129" s="27">
        <v>11</v>
      </c>
      <c r="C129" s="69">
        <v>3</v>
      </c>
      <c r="D129" s="38">
        <v>84</v>
      </c>
      <c r="E129" s="27">
        <v>63.5</v>
      </c>
      <c r="F129" s="70">
        <v>69.375</v>
      </c>
      <c r="G129" s="28">
        <v>1.2108108108108109</v>
      </c>
    </row>
    <row r="130" spans="2:7" ht="12.75">
      <c r="B130" s="27">
        <v>12</v>
      </c>
      <c r="C130" s="69">
        <v>4</v>
      </c>
      <c r="D130" s="38">
        <v>88</v>
      </c>
      <c r="E130" s="27">
        <v>67.75</v>
      </c>
      <c r="F130" s="70" t="e">
        <v>#N/A</v>
      </c>
      <c r="G130" s="28" t="s">
        <v>35</v>
      </c>
    </row>
    <row r="131" spans="2:7" ht="12.75">
      <c r="B131" s="27">
        <v>13</v>
      </c>
      <c r="C131" s="69">
        <v>1</v>
      </c>
      <c r="D131" s="38">
        <v>58</v>
      </c>
      <c r="E131" s="27">
        <v>71</v>
      </c>
      <c r="F131" s="70" t="e">
        <v>#N/A</v>
      </c>
      <c r="G131" s="28" t="s">
        <v>35</v>
      </c>
    </row>
    <row r="134" spans="1:2" ht="12.75">
      <c r="A134" s="45" t="s">
        <v>54</v>
      </c>
      <c r="B134" s="2" t="s">
        <v>24</v>
      </c>
    </row>
    <row r="135" ht="13.5" thickBot="1"/>
    <row r="136" spans="2:5" ht="12.75">
      <c r="B136" s="5" t="s">
        <v>6</v>
      </c>
      <c r="C136" s="49">
        <v>4.275280898876405</v>
      </c>
      <c r="D136" s="14" t="s">
        <v>62</v>
      </c>
      <c r="E136" s="100">
        <v>0.9276225913895798</v>
      </c>
    </row>
    <row r="137" spans="2:5" ht="15" thickBot="1">
      <c r="B137" s="5" t="s">
        <v>7</v>
      </c>
      <c r="C137" s="50">
        <v>7.129213483146067</v>
      </c>
      <c r="D137" s="5" t="s">
        <v>61</v>
      </c>
      <c r="E137" s="13">
        <v>0.8604836720563194</v>
      </c>
    </row>
    <row r="138" ht="13.5" thickBot="1"/>
    <row r="139" spans="2:5" ht="13.5" thickBot="1">
      <c r="B139" s="6" t="s">
        <v>9</v>
      </c>
      <c r="C139" s="7" t="s">
        <v>10</v>
      </c>
      <c r="D139" s="8" t="s">
        <v>4</v>
      </c>
      <c r="E139" s="9" t="s">
        <v>5</v>
      </c>
    </row>
    <row r="140" spans="2:5" ht="12.75">
      <c r="B140" s="37">
        <v>9</v>
      </c>
      <c r="C140" s="97">
        <v>46</v>
      </c>
      <c r="D140" s="70">
        <v>45.60674157303371</v>
      </c>
      <c r="E140" s="28">
        <v>0.3932584269662911</v>
      </c>
    </row>
    <row r="141" spans="2:5" ht="12.75">
      <c r="B141" s="38">
        <v>3</v>
      </c>
      <c r="C141" s="98">
        <v>18</v>
      </c>
      <c r="D141" s="70">
        <v>19.955056179775283</v>
      </c>
      <c r="E141" s="28">
        <v>-1.9550561797752835</v>
      </c>
    </row>
    <row r="142" spans="2:5" ht="12.75">
      <c r="B142" s="38">
        <v>3</v>
      </c>
      <c r="C142" s="98">
        <v>20</v>
      </c>
      <c r="D142" s="70">
        <v>19.955056179775283</v>
      </c>
      <c r="E142" s="28">
        <v>0.044943820224716546</v>
      </c>
    </row>
    <row r="143" spans="2:5" ht="12.75">
      <c r="B143" s="38">
        <v>5</v>
      </c>
      <c r="C143" s="98">
        <v>22</v>
      </c>
      <c r="D143" s="70">
        <v>28.50561797752809</v>
      </c>
      <c r="E143" s="28">
        <v>-6.50561797752809</v>
      </c>
    </row>
    <row r="144" spans="2:5" ht="12.75">
      <c r="B144" s="38">
        <v>4</v>
      </c>
      <c r="C144" s="98">
        <v>27</v>
      </c>
      <c r="D144" s="70">
        <v>24.230337078651687</v>
      </c>
      <c r="E144" s="28">
        <v>2.7696629213483135</v>
      </c>
    </row>
    <row r="145" spans="2:5" ht="12.75">
      <c r="B145" s="38">
        <v>7</v>
      </c>
      <c r="C145" s="98">
        <v>34</v>
      </c>
      <c r="D145" s="70">
        <v>37.0561797752809</v>
      </c>
      <c r="E145" s="28">
        <v>-3.056179775280903</v>
      </c>
    </row>
    <row r="146" spans="2:5" ht="12.75">
      <c r="B146" s="38">
        <v>2</v>
      </c>
      <c r="C146" s="98">
        <v>14</v>
      </c>
      <c r="D146" s="70">
        <v>15.679775280898877</v>
      </c>
      <c r="E146" s="28">
        <v>-1.6797752808988768</v>
      </c>
    </row>
    <row r="147" spans="2:5" ht="12.75">
      <c r="B147" s="38">
        <v>6</v>
      </c>
      <c r="C147" s="98">
        <v>37</v>
      </c>
      <c r="D147" s="70">
        <v>32.78089887640449</v>
      </c>
      <c r="E147" s="28">
        <v>4.219101123595507</v>
      </c>
    </row>
    <row r="148" spans="2:5" ht="12.75">
      <c r="B148" s="38">
        <v>4</v>
      </c>
      <c r="C148" s="98">
        <v>30</v>
      </c>
      <c r="D148" s="70">
        <v>24.230337078651687</v>
      </c>
      <c r="E148" s="28">
        <v>5.7696629213483135</v>
      </c>
    </row>
    <row r="151" spans="1:6" ht="12.75">
      <c r="A151" s="45" t="s">
        <v>52</v>
      </c>
      <c r="B151" s="32" t="s">
        <v>66</v>
      </c>
      <c r="F151" s="3"/>
    </row>
    <row r="152" ht="13.5" thickBot="1">
      <c r="F152" s="3"/>
    </row>
    <row r="153" spans="4:6" ht="13.5" thickBot="1">
      <c r="D153" s="33" t="s">
        <v>31</v>
      </c>
      <c r="F153" s="3"/>
    </row>
    <row r="154" spans="3:6" ht="12.75">
      <c r="C154" s="4" t="s">
        <v>0</v>
      </c>
      <c r="D154" s="23">
        <v>4.666666666666667</v>
      </c>
      <c r="F154" s="3"/>
    </row>
    <row r="155" spans="3:6" ht="13.5" thickBot="1">
      <c r="C155" s="5" t="s">
        <v>1</v>
      </c>
      <c r="D155" s="24">
        <v>49.6</v>
      </c>
      <c r="F155" s="3"/>
    </row>
    <row r="156" ht="13.5" thickBot="1">
      <c r="F156" s="54" t="s">
        <v>68</v>
      </c>
    </row>
    <row r="157" spans="2:6" ht="13.5" thickBot="1">
      <c r="B157" s="6" t="s">
        <v>2</v>
      </c>
      <c r="C157" s="109" t="s">
        <v>65</v>
      </c>
      <c r="D157" s="110" t="s">
        <v>31</v>
      </c>
      <c r="E157" s="63" t="s">
        <v>5</v>
      </c>
      <c r="F157" s="102" t="s">
        <v>69</v>
      </c>
    </row>
    <row r="158" spans="2:6" ht="12.75">
      <c r="B158" s="105">
        <v>1</v>
      </c>
      <c r="C158" s="37">
        <v>492</v>
      </c>
      <c r="D158" s="97">
        <v>488</v>
      </c>
      <c r="E158" s="68">
        <v>4</v>
      </c>
      <c r="F158" s="54">
        <v>1</v>
      </c>
    </row>
    <row r="159" spans="2:6" ht="12.75">
      <c r="B159" s="106">
        <v>2</v>
      </c>
      <c r="C159" s="38">
        <v>470</v>
      </c>
      <c r="D159" s="98">
        <v>484</v>
      </c>
      <c r="E159" s="70">
        <v>-14</v>
      </c>
      <c r="F159" s="12">
        <v>-1.1111111111111112</v>
      </c>
    </row>
    <row r="160" spans="2:6" ht="12.75">
      <c r="B160" s="106">
        <v>3</v>
      </c>
      <c r="C160" s="38">
        <v>485</v>
      </c>
      <c r="D160" s="98">
        <v>480</v>
      </c>
      <c r="E160" s="70">
        <v>5</v>
      </c>
      <c r="F160" s="12">
        <v>-0.6521739130434783</v>
      </c>
    </row>
    <row r="161" spans="2:6" ht="12.75">
      <c r="B161" s="106">
        <v>4</v>
      </c>
      <c r="C161" s="38">
        <v>493</v>
      </c>
      <c r="D161" s="98">
        <v>490</v>
      </c>
      <c r="E161" s="70">
        <v>3</v>
      </c>
      <c r="F161" s="12">
        <v>-0.3076923076923077</v>
      </c>
    </row>
    <row r="162" spans="2:6" ht="12.75">
      <c r="B162" s="106">
        <v>5</v>
      </c>
      <c r="C162" s="38">
        <v>498</v>
      </c>
      <c r="D162" s="98">
        <v>497</v>
      </c>
      <c r="E162" s="70">
        <v>1</v>
      </c>
      <c r="F162" s="12">
        <v>-0.18518518518518517</v>
      </c>
    </row>
    <row r="163" spans="2:6" ht="12.75">
      <c r="B163" s="106">
        <v>6</v>
      </c>
      <c r="C163" s="38">
        <v>492</v>
      </c>
      <c r="D163" s="98">
        <v>493</v>
      </c>
      <c r="E163" s="70">
        <v>-1</v>
      </c>
      <c r="F163" s="12">
        <v>-0.42857142857142855</v>
      </c>
    </row>
    <row r="165" spans="2:6" ht="12.75">
      <c r="B165" s="32" t="s">
        <v>66</v>
      </c>
      <c r="F165" s="3"/>
    </row>
    <row r="166" ht="13.5" thickBot="1">
      <c r="F166" s="3"/>
    </row>
    <row r="167" spans="4:6" ht="13.5" thickBot="1">
      <c r="D167" s="33" t="s">
        <v>31</v>
      </c>
      <c r="F167" s="3"/>
    </row>
    <row r="168" spans="3:6" ht="12.75">
      <c r="C168" s="4" t="s">
        <v>0</v>
      </c>
      <c r="D168" s="23">
        <v>5.666666666666667</v>
      </c>
      <c r="F168" s="3"/>
    </row>
    <row r="169" spans="3:6" ht="13.5" thickBot="1">
      <c r="C169" s="5" t="s">
        <v>1</v>
      </c>
      <c r="D169" s="24">
        <v>52.8</v>
      </c>
      <c r="F169" s="3"/>
    </row>
    <row r="170" ht="13.5" thickBot="1">
      <c r="F170" s="54" t="s">
        <v>68</v>
      </c>
    </row>
    <row r="171" spans="2:6" ht="13.5" thickBot="1">
      <c r="B171" s="6" t="s">
        <v>2</v>
      </c>
      <c r="C171" s="109" t="s">
        <v>65</v>
      </c>
      <c r="D171" s="110" t="s">
        <v>31</v>
      </c>
      <c r="E171" s="63" t="s">
        <v>5</v>
      </c>
      <c r="F171" s="102" t="s">
        <v>69</v>
      </c>
    </row>
    <row r="172" spans="2:6" ht="12.75">
      <c r="B172" s="105">
        <v>1</v>
      </c>
      <c r="C172" s="37">
        <v>492</v>
      </c>
      <c r="D172" s="97">
        <v>495</v>
      </c>
      <c r="E172" s="68">
        <v>-3</v>
      </c>
      <c r="F172" s="54">
        <v>-1</v>
      </c>
    </row>
    <row r="173" spans="2:6" ht="12.75">
      <c r="B173" s="106">
        <v>2</v>
      </c>
      <c r="C173" s="38">
        <v>470</v>
      </c>
      <c r="D173" s="98">
        <v>482</v>
      </c>
      <c r="E173" s="70">
        <v>-12</v>
      </c>
      <c r="F173" s="12">
        <v>-2</v>
      </c>
    </row>
    <row r="174" spans="2:6" ht="12.75">
      <c r="B174" s="106">
        <v>3</v>
      </c>
      <c r="C174" s="38">
        <v>485</v>
      </c>
      <c r="D174" s="98">
        <v>478</v>
      </c>
      <c r="E174" s="70">
        <v>7</v>
      </c>
      <c r="F174" s="12">
        <v>-1.090909090909091</v>
      </c>
    </row>
    <row r="175" spans="2:6" ht="12.75">
      <c r="B175" s="106">
        <v>4</v>
      </c>
      <c r="C175" s="38">
        <v>493</v>
      </c>
      <c r="D175" s="98">
        <v>488</v>
      </c>
      <c r="E175" s="70">
        <v>5</v>
      </c>
      <c r="F175" s="12">
        <v>-0.4444444444444444</v>
      </c>
    </row>
    <row r="176" spans="2:6" ht="12.75">
      <c r="B176" s="106">
        <v>5</v>
      </c>
      <c r="C176" s="38">
        <v>498</v>
      </c>
      <c r="D176" s="98">
        <v>492</v>
      </c>
      <c r="E176" s="70">
        <v>6</v>
      </c>
      <c r="F176" s="12">
        <v>0.4545454545454546</v>
      </c>
    </row>
    <row r="177" spans="2:6" ht="12.75">
      <c r="B177" s="106">
        <v>6</v>
      </c>
      <c r="C177" s="38">
        <v>492</v>
      </c>
      <c r="D177" s="98">
        <v>493</v>
      </c>
      <c r="E177" s="70">
        <v>-1</v>
      </c>
      <c r="F177" s="12">
        <v>0.3529411764705882</v>
      </c>
    </row>
    <row r="180" ht="12.75">
      <c r="A180" s="45"/>
    </row>
  </sheetData>
  <sheetProtection password="A753" sheet="1" objects="1" scenarios="1"/>
  <conditionalFormatting sqref="D9:D14 D23:D28 D86:D96 E119:F131 E158:E163 E172:E177">
    <cfRule type="expression" priority="1" dxfId="0" stopIfTrue="1">
      <formula>ISNA(D9)</formula>
    </cfRule>
  </conditionalFormatting>
  <conditionalFormatting sqref="D35:F35">
    <cfRule type="expression" priority="2" dxfId="1" stopIfTrue="1">
      <formula>COLUMN(D35)-COLUMN($B$3)&gt;$G$1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Q66"/>
  <sheetViews>
    <sheetView workbookViewId="0" topLeftCell="A1">
      <selection activeCell="A1" sqref="A1"/>
    </sheetView>
  </sheetViews>
  <sheetFormatPr defaultColWidth="9.140625" defaultRowHeight="12.75"/>
  <cols>
    <col min="1" max="14" width="10.57421875" style="3" customWidth="1"/>
    <col min="15" max="18" width="10.57421875" style="3" hidden="1" customWidth="1"/>
    <col min="19" max="16384" width="9.140625" style="3" customWidth="1"/>
  </cols>
  <sheetData>
    <row r="1" ht="12.75">
      <c r="A1" s="2" t="s">
        <v>46</v>
      </c>
    </row>
    <row r="2" ht="13.5" thickBot="1"/>
    <row r="3" spans="3:4" ht="13.5" thickBot="1">
      <c r="C3" s="4" t="s">
        <v>0</v>
      </c>
      <c r="D3" s="19">
        <f>IF(COUNT(P4:P63)&gt;0,AVERAGE(P4:P63),"")</f>
        <v>1.3333333333333333</v>
      </c>
    </row>
    <row r="4" spans="1:17" ht="13.5" thickBot="1">
      <c r="A4" s="4" t="s">
        <v>29</v>
      </c>
      <c r="B4" s="40">
        <v>3</v>
      </c>
      <c r="C4" s="5" t="s">
        <v>1</v>
      </c>
      <c r="D4" s="20">
        <f>IF(COUNT(Q4:Q63)&gt;1,SUM(Q4:Q63)/(COUNT(Q4:Q63)-1),"")</f>
        <v>4.1111111111111125</v>
      </c>
      <c r="P4" s="3">
        <f aca="true" t="shared" si="0" ref="P4:P35">IF(ISNUMBER(D7),ABS(D7),"")</f>
      </c>
      <c r="Q4" s="3">
        <f aca="true" t="shared" si="1" ref="Q4:Q35">IF(ISNUMBER(D7),D7^2,"")</f>
      </c>
    </row>
    <row r="5" spans="16:17" ht="13.5" thickBot="1">
      <c r="P5" s="3">
        <f t="shared" si="0"/>
      </c>
      <c r="Q5" s="3">
        <f t="shared" si="1"/>
      </c>
    </row>
    <row r="6" spans="1:17" ht="13.5" thickBot="1">
      <c r="A6" s="6" t="s">
        <v>2</v>
      </c>
      <c r="B6" s="101" t="s">
        <v>65</v>
      </c>
      <c r="C6" s="8" t="s">
        <v>4</v>
      </c>
      <c r="D6" s="9" t="s">
        <v>5</v>
      </c>
      <c r="P6" s="3">
        <f t="shared" si="0"/>
      </c>
      <c r="Q6" s="3">
        <f t="shared" si="1"/>
      </c>
    </row>
    <row r="7" spans="1:17" ht="12.75">
      <c r="A7" s="10">
        <v>1</v>
      </c>
      <c r="B7" s="34">
        <v>42</v>
      </c>
      <c r="C7" s="25" t="e">
        <f aca="true" ca="1" t="shared" si="2" ref="C7:C38">IF(OR(ISBLANK(B6),ROW(B6)-ROW($B$7)+1&lt;$B$4),#N/A,AVERAGE(OFFSET(B6,-$B$4+1,0,$B$4,1)))</f>
        <v>#N/A</v>
      </c>
      <c r="D7" s="26">
        <f aca="true" t="shared" si="3" ref="D7:D14">IF(OR(ISBLANK(B7),ISNA(C7)),"",B7-C7)</f>
      </c>
      <c r="P7" s="3">
        <f t="shared" si="0"/>
        <v>1.6666666666666643</v>
      </c>
      <c r="Q7" s="3">
        <f t="shared" si="1"/>
        <v>2.7777777777777697</v>
      </c>
    </row>
    <row r="8" spans="1:17" ht="12.75">
      <c r="A8" s="11">
        <v>2</v>
      </c>
      <c r="B8" s="36">
        <v>40</v>
      </c>
      <c r="C8" s="27" t="e">
        <f ca="1" t="shared" si="2"/>
        <v>#N/A</v>
      </c>
      <c r="D8" s="28">
        <f t="shared" si="3"/>
      </c>
      <c r="P8" s="3">
        <f t="shared" si="0"/>
        <v>0</v>
      </c>
      <c r="Q8" s="3">
        <f t="shared" si="1"/>
        <v>0</v>
      </c>
    </row>
    <row r="9" spans="1:17" ht="12.75">
      <c r="A9" s="11">
        <v>3</v>
      </c>
      <c r="B9" s="36">
        <v>43</v>
      </c>
      <c r="C9" s="27" t="e">
        <f ca="1" t="shared" si="2"/>
        <v>#N/A</v>
      </c>
      <c r="D9" s="28">
        <f t="shared" si="3"/>
      </c>
      <c r="P9" s="3">
        <f t="shared" si="0"/>
        <v>2.3333333333333357</v>
      </c>
      <c r="Q9" s="3">
        <f t="shared" si="1"/>
        <v>5.444444444444455</v>
      </c>
    </row>
    <row r="10" spans="1:17" ht="12.75">
      <c r="A10" s="11">
        <v>4</v>
      </c>
      <c r="B10" s="36">
        <v>40</v>
      </c>
      <c r="C10" s="27">
        <f ca="1" t="shared" si="2"/>
        <v>41.666666666666664</v>
      </c>
      <c r="D10" s="28">
        <f t="shared" si="3"/>
        <v>-1.6666666666666643</v>
      </c>
      <c r="P10" s="3">
        <f t="shared" si="0"/>
      </c>
      <c r="Q10" s="3">
        <f t="shared" si="1"/>
      </c>
    </row>
    <row r="11" spans="1:17" ht="12.75">
      <c r="A11" s="11">
        <v>5</v>
      </c>
      <c r="B11" s="36">
        <v>41</v>
      </c>
      <c r="C11" s="27">
        <f ca="1" t="shared" si="2"/>
        <v>41</v>
      </c>
      <c r="D11" s="28">
        <f t="shared" si="3"/>
        <v>0</v>
      </c>
      <c r="F11" s="16">
        <f>F22</f>
        <v>0</v>
      </c>
      <c r="G11" s="18" t="e">
        <f>I22</f>
        <v>#N/A</v>
      </c>
      <c r="P11" s="3">
        <f t="shared" si="0"/>
      </c>
      <c r="Q11" s="3">
        <f t="shared" si="1"/>
      </c>
    </row>
    <row r="12" spans="1:17" ht="12.75">
      <c r="A12" s="11">
        <v>6</v>
      </c>
      <c r="B12" s="36">
        <v>39</v>
      </c>
      <c r="C12" s="27">
        <f ca="1" t="shared" si="2"/>
        <v>41.333333333333336</v>
      </c>
      <c r="D12" s="28">
        <f t="shared" si="3"/>
        <v>-2.3333333333333357</v>
      </c>
      <c r="F12" s="16"/>
      <c r="P12" s="3">
        <f t="shared" si="0"/>
      </c>
      <c r="Q12" s="3">
        <f t="shared" si="1"/>
      </c>
    </row>
    <row r="13" spans="1:17" ht="12.75">
      <c r="A13" s="11">
        <v>7</v>
      </c>
      <c r="B13" s="36"/>
      <c r="C13" s="27">
        <f ca="1" t="shared" si="2"/>
        <v>40</v>
      </c>
      <c r="D13" s="28">
        <f t="shared" si="3"/>
      </c>
      <c r="P13" s="3">
        <f t="shared" si="0"/>
      </c>
      <c r="Q13" s="3">
        <f t="shared" si="1"/>
      </c>
    </row>
    <row r="14" spans="1:17" ht="12.75">
      <c r="A14" s="11">
        <v>8</v>
      </c>
      <c r="B14" s="36"/>
      <c r="C14" s="27" t="e">
        <f ca="1" t="shared" si="2"/>
        <v>#N/A</v>
      </c>
      <c r="D14" s="28">
        <f t="shared" si="3"/>
      </c>
      <c r="P14" s="3">
        <f t="shared" si="0"/>
      </c>
      <c r="Q14" s="3">
        <f t="shared" si="1"/>
      </c>
    </row>
    <row r="15" spans="1:17" ht="12.75">
      <c r="A15" s="11">
        <v>9</v>
      </c>
      <c r="B15" s="36"/>
      <c r="C15" s="27" t="e">
        <f ca="1" t="shared" si="2"/>
        <v>#N/A</v>
      </c>
      <c r="D15" s="28">
        <f aca="true" t="shared" si="4" ref="D15:D66">IF(OR(ISBLANK(B15),ISNA(C15)),"",B15-C15)</f>
      </c>
      <c r="P15" s="3">
        <f t="shared" si="0"/>
      </c>
      <c r="Q15" s="3">
        <f t="shared" si="1"/>
      </c>
    </row>
    <row r="16" spans="1:17" ht="12.75">
      <c r="A16" s="11">
        <v>10</v>
      </c>
      <c r="B16" s="36"/>
      <c r="C16" s="27" t="e">
        <f ca="1" t="shared" si="2"/>
        <v>#N/A</v>
      </c>
      <c r="D16" s="28">
        <f t="shared" si="4"/>
      </c>
      <c r="P16" s="3">
        <f t="shared" si="0"/>
      </c>
      <c r="Q16" s="3">
        <f t="shared" si="1"/>
      </c>
    </row>
    <row r="17" spans="1:17" ht="12.75">
      <c r="A17" s="11">
        <v>11</v>
      </c>
      <c r="B17" s="36"/>
      <c r="C17" s="27" t="e">
        <f ca="1" t="shared" si="2"/>
        <v>#N/A</v>
      </c>
      <c r="D17" s="28">
        <f t="shared" si="4"/>
      </c>
      <c r="P17" s="3">
        <f t="shared" si="0"/>
      </c>
      <c r="Q17" s="3">
        <f t="shared" si="1"/>
      </c>
    </row>
    <row r="18" spans="1:17" ht="12.75">
      <c r="A18" s="11">
        <v>12</v>
      </c>
      <c r="B18" s="36"/>
      <c r="C18" s="27" t="e">
        <f ca="1" t="shared" si="2"/>
        <v>#N/A</v>
      </c>
      <c r="D18" s="28">
        <f t="shared" si="4"/>
      </c>
      <c r="I18" s="16" t="str">
        <f>"B"&amp;(6+F22)</f>
        <v>B6</v>
      </c>
      <c r="P18" s="3">
        <f t="shared" si="0"/>
      </c>
      <c r="Q18" s="3">
        <f t="shared" si="1"/>
      </c>
    </row>
    <row r="19" spans="1:17" ht="12.75">
      <c r="A19" s="11">
        <v>13</v>
      </c>
      <c r="B19" s="36"/>
      <c r="C19" s="27" t="e">
        <f ca="1" t="shared" si="2"/>
        <v>#N/A</v>
      </c>
      <c r="D19" s="28">
        <f t="shared" si="4"/>
      </c>
      <c r="I19" s="16" t="str">
        <f>"C"&amp;(6+F22)</f>
        <v>C6</v>
      </c>
      <c r="P19" s="3">
        <f t="shared" si="0"/>
      </c>
      <c r="Q19" s="3">
        <f t="shared" si="1"/>
      </c>
    </row>
    <row r="20" spans="1:17" ht="13.5" thickBot="1">
      <c r="A20" s="11">
        <v>14</v>
      </c>
      <c r="B20" s="36"/>
      <c r="C20" s="27" t="e">
        <f ca="1" t="shared" si="2"/>
        <v>#N/A</v>
      </c>
      <c r="D20" s="28">
        <f t="shared" si="4"/>
      </c>
      <c r="P20" s="3">
        <f t="shared" si="0"/>
      </c>
      <c r="Q20" s="3">
        <f t="shared" si="1"/>
      </c>
    </row>
    <row r="21" spans="1:17" ht="13.5" thickBot="1">
      <c r="A21" s="11">
        <v>15</v>
      </c>
      <c r="B21" s="36"/>
      <c r="C21" s="27" t="e">
        <f ca="1" t="shared" si="2"/>
        <v>#N/A</v>
      </c>
      <c r="D21" s="28">
        <f t="shared" si="4"/>
      </c>
      <c r="H21" s="14" t="s">
        <v>26</v>
      </c>
      <c r="I21" s="17" t="e">
        <f ca="1">IF(ISNUMBER(INDIRECT(I18)),INDIRECT(I18),#N/A)</f>
        <v>#N/A</v>
      </c>
      <c r="P21" s="3">
        <f t="shared" si="0"/>
      </c>
      <c r="Q21" s="3">
        <f t="shared" si="1"/>
      </c>
    </row>
    <row r="22" spans="1:17" ht="13.5" thickBot="1">
      <c r="A22" s="12">
        <v>16</v>
      </c>
      <c r="B22" s="36"/>
      <c r="C22" s="27" t="e">
        <f ca="1" t="shared" si="2"/>
        <v>#N/A</v>
      </c>
      <c r="D22" s="28">
        <f t="shared" si="4"/>
      </c>
      <c r="E22" s="4" t="s">
        <v>25</v>
      </c>
      <c r="F22" s="40">
        <v>0</v>
      </c>
      <c r="H22" s="14" t="s">
        <v>27</v>
      </c>
      <c r="I22" s="15" t="e">
        <f ca="1">IF(ISNUMBER(INDIRECT(I19)),INDIRECT(I19),#N/A)</f>
        <v>#N/A</v>
      </c>
      <c r="P22" s="3">
        <f t="shared" si="0"/>
      </c>
      <c r="Q22" s="3">
        <f t="shared" si="1"/>
      </c>
    </row>
    <row r="23" spans="1:17" ht="12.75">
      <c r="A23" s="12">
        <v>17</v>
      </c>
      <c r="B23" s="36"/>
      <c r="C23" s="27" t="e">
        <f ca="1" t="shared" si="2"/>
        <v>#N/A</v>
      </c>
      <c r="D23" s="28">
        <f t="shared" si="4"/>
      </c>
      <c r="P23" s="3">
        <f t="shared" si="0"/>
      </c>
      <c r="Q23" s="3">
        <f t="shared" si="1"/>
      </c>
    </row>
    <row r="24" spans="1:17" ht="12.75">
      <c r="A24" s="12">
        <v>18</v>
      </c>
      <c r="B24" s="36"/>
      <c r="C24" s="27" t="e">
        <f ca="1" t="shared" si="2"/>
        <v>#N/A</v>
      </c>
      <c r="D24" s="28">
        <f t="shared" si="4"/>
      </c>
      <c r="P24" s="3">
        <f t="shared" si="0"/>
      </c>
      <c r="Q24" s="3">
        <f t="shared" si="1"/>
      </c>
    </row>
    <row r="25" spans="1:17" ht="12.75">
      <c r="A25" s="12">
        <v>19</v>
      </c>
      <c r="B25" s="36"/>
      <c r="C25" s="27" t="e">
        <f ca="1" t="shared" si="2"/>
        <v>#N/A</v>
      </c>
      <c r="D25" s="28">
        <f t="shared" si="4"/>
      </c>
      <c r="P25" s="3">
        <f t="shared" si="0"/>
      </c>
      <c r="Q25" s="3">
        <f t="shared" si="1"/>
      </c>
    </row>
    <row r="26" spans="1:17" ht="12.75">
      <c r="A26" s="12">
        <v>20</v>
      </c>
      <c r="B26" s="36"/>
      <c r="C26" s="27" t="e">
        <f ca="1" t="shared" si="2"/>
        <v>#N/A</v>
      </c>
      <c r="D26" s="28">
        <f t="shared" si="4"/>
      </c>
      <c r="P26" s="3">
        <f t="shared" si="0"/>
      </c>
      <c r="Q26" s="3">
        <f t="shared" si="1"/>
      </c>
    </row>
    <row r="27" spans="1:17" ht="12.75">
      <c r="A27" s="11">
        <v>21</v>
      </c>
      <c r="B27" s="36"/>
      <c r="C27" s="27" t="e">
        <f ca="1" t="shared" si="2"/>
        <v>#N/A</v>
      </c>
      <c r="D27" s="28">
        <f t="shared" si="4"/>
      </c>
      <c r="P27" s="3">
        <f t="shared" si="0"/>
      </c>
      <c r="Q27" s="3">
        <f t="shared" si="1"/>
      </c>
    </row>
    <row r="28" spans="1:17" ht="12.75">
      <c r="A28" s="11">
        <v>22</v>
      </c>
      <c r="B28" s="36"/>
      <c r="C28" s="27" t="e">
        <f ca="1" t="shared" si="2"/>
        <v>#N/A</v>
      </c>
      <c r="D28" s="28">
        <f t="shared" si="4"/>
      </c>
      <c r="P28" s="3">
        <f t="shared" si="0"/>
      </c>
      <c r="Q28" s="3">
        <f t="shared" si="1"/>
      </c>
    </row>
    <row r="29" spans="1:17" ht="12.75">
      <c r="A29" s="11">
        <v>23</v>
      </c>
      <c r="B29" s="36"/>
      <c r="C29" s="27" t="e">
        <f ca="1" t="shared" si="2"/>
        <v>#N/A</v>
      </c>
      <c r="D29" s="28">
        <f t="shared" si="4"/>
      </c>
      <c r="P29" s="3">
        <f t="shared" si="0"/>
      </c>
      <c r="Q29" s="3">
        <f t="shared" si="1"/>
      </c>
    </row>
    <row r="30" spans="1:17" ht="12.75">
      <c r="A30" s="11">
        <v>24</v>
      </c>
      <c r="B30" s="36"/>
      <c r="C30" s="27" t="e">
        <f ca="1" t="shared" si="2"/>
        <v>#N/A</v>
      </c>
      <c r="D30" s="28">
        <f t="shared" si="4"/>
      </c>
      <c r="P30" s="3">
        <f t="shared" si="0"/>
      </c>
      <c r="Q30" s="3">
        <f t="shared" si="1"/>
      </c>
    </row>
    <row r="31" spans="1:17" ht="12.75">
      <c r="A31" s="11">
        <v>25</v>
      </c>
      <c r="B31" s="36"/>
      <c r="C31" s="27" t="e">
        <f ca="1" t="shared" si="2"/>
        <v>#N/A</v>
      </c>
      <c r="D31" s="28">
        <f t="shared" si="4"/>
      </c>
      <c r="P31" s="3">
        <f t="shared" si="0"/>
      </c>
      <c r="Q31" s="3">
        <f t="shared" si="1"/>
      </c>
    </row>
    <row r="32" spans="1:17" ht="12.75">
      <c r="A32" s="11">
        <v>26</v>
      </c>
      <c r="B32" s="36"/>
      <c r="C32" s="27" t="e">
        <f ca="1" t="shared" si="2"/>
        <v>#N/A</v>
      </c>
      <c r="D32" s="28">
        <f t="shared" si="4"/>
      </c>
      <c r="P32" s="3">
        <f t="shared" si="0"/>
      </c>
      <c r="Q32" s="3">
        <f t="shared" si="1"/>
      </c>
    </row>
    <row r="33" spans="1:17" ht="12.75">
      <c r="A33" s="11">
        <v>27</v>
      </c>
      <c r="B33" s="36"/>
      <c r="C33" s="27" t="e">
        <f ca="1" t="shared" si="2"/>
        <v>#N/A</v>
      </c>
      <c r="D33" s="28">
        <f t="shared" si="4"/>
      </c>
      <c r="P33" s="3">
        <f t="shared" si="0"/>
      </c>
      <c r="Q33" s="3">
        <f t="shared" si="1"/>
      </c>
    </row>
    <row r="34" spans="1:17" ht="12.75">
      <c r="A34" s="11">
        <v>28</v>
      </c>
      <c r="B34" s="36"/>
      <c r="C34" s="27" t="e">
        <f ca="1" t="shared" si="2"/>
        <v>#N/A</v>
      </c>
      <c r="D34" s="28">
        <f t="shared" si="4"/>
      </c>
      <c r="P34" s="3">
        <f t="shared" si="0"/>
      </c>
      <c r="Q34" s="3">
        <f t="shared" si="1"/>
      </c>
    </row>
    <row r="35" spans="1:17" ht="12.75">
      <c r="A35" s="11">
        <v>29</v>
      </c>
      <c r="B35" s="36"/>
      <c r="C35" s="27" t="e">
        <f ca="1" t="shared" si="2"/>
        <v>#N/A</v>
      </c>
      <c r="D35" s="28">
        <f t="shared" si="4"/>
      </c>
      <c r="P35" s="3">
        <f t="shared" si="0"/>
      </c>
      <c r="Q35" s="3">
        <f t="shared" si="1"/>
      </c>
    </row>
    <row r="36" spans="1:17" ht="12.75">
      <c r="A36" s="11">
        <v>30</v>
      </c>
      <c r="B36" s="36"/>
      <c r="C36" s="27" t="e">
        <f ca="1" t="shared" si="2"/>
        <v>#N/A</v>
      </c>
      <c r="D36" s="28">
        <f t="shared" si="4"/>
      </c>
      <c r="P36" s="3">
        <f aca="true" t="shared" si="5" ref="P36:P63">IF(ISNUMBER(D39),ABS(D39),"")</f>
      </c>
      <c r="Q36" s="3">
        <f aca="true" t="shared" si="6" ref="Q36:Q63">IF(ISNUMBER(D39),D39^2,"")</f>
      </c>
    </row>
    <row r="37" spans="1:17" ht="12.75">
      <c r="A37" s="11">
        <v>31</v>
      </c>
      <c r="B37" s="36"/>
      <c r="C37" s="27" t="e">
        <f ca="1" t="shared" si="2"/>
        <v>#N/A</v>
      </c>
      <c r="D37" s="28">
        <f t="shared" si="4"/>
      </c>
      <c r="P37" s="3">
        <f t="shared" si="5"/>
      </c>
      <c r="Q37" s="3">
        <f t="shared" si="6"/>
      </c>
    </row>
    <row r="38" spans="1:17" ht="12.75">
      <c r="A38" s="11">
        <v>32</v>
      </c>
      <c r="B38" s="36"/>
      <c r="C38" s="27" t="e">
        <f ca="1" t="shared" si="2"/>
        <v>#N/A</v>
      </c>
      <c r="D38" s="28">
        <f t="shared" si="4"/>
      </c>
      <c r="P38" s="3">
        <f t="shared" si="5"/>
      </c>
      <c r="Q38" s="3">
        <f t="shared" si="6"/>
      </c>
    </row>
    <row r="39" spans="1:17" ht="12.75">
      <c r="A39" s="11">
        <v>33</v>
      </c>
      <c r="B39" s="36"/>
      <c r="C39" s="27" t="e">
        <f aca="true" ca="1" t="shared" si="7" ref="C39:C66">IF(OR(ISBLANK(B38),ROW(B38)-ROW($B$7)+1&lt;$B$4),#N/A,AVERAGE(OFFSET(B38,-$B$4+1,0,$B$4,1)))</f>
        <v>#N/A</v>
      </c>
      <c r="D39" s="28">
        <f t="shared" si="4"/>
      </c>
      <c r="P39" s="3">
        <f t="shared" si="5"/>
      </c>
      <c r="Q39" s="3">
        <f t="shared" si="6"/>
      </c>
    </row>
    <row r="40" spans="1:17" ht="12.75">
      <c r="A40" s="11">
        <v>34</v>
      </c>
      <c r="B40" s="36"/>
      <c r="C40" s="27" t="e">
        <f ca="1" t="shared" si="7"/>
        <v>#N/A</v>
      </c>
      <c r="D40" s="28">
        <f t="shared" si="4"/>
      </c>
      <c r="P40" s="3">
        <f t="shared" si="5"/>
      </c>
      <c r="Q40" s="3">
        <f t="shared" si="6"/>
      </c>
    </row>
    <row r="41" spans="1:17" ht="12.75">
      <c r="A41" s="11">
        <v>35</v>
      </c>
      <c r="B41" s="36"/>
      <c r="C41" s="27" t="e">
        <f ca="1" t="shared" si="7"/>
        <v>#N/A</v>
      </c>
      <c r="D41" s="28">
        <f t="shared" si="4"/>
      </c>
      <c r="P41" s="3">
        <f t="shared" si="5"/>
      </c>
      <c r="Q41" s="3">
        <f t="shared" si="6"/>
      </c>
    </row>
    <row r="42" spans="1:17" ht="12.75">
      <c r="A42" s="12">
        <v>36</v>
      </c>
      <c r="B42" s="36"/>
      <c r="C42" s="27" t="e">
        <f ca="1" t="shared" si="7"/>
        <v>#N/A</v>
      </c>
      <c r="D42" s="28">
        <f t="shared" si="4"/>
      </c>
      <c r="P42" s="3">
        <f t="shared" si="5"/>
      </c>
      <c r="Q42" s="3">
        <f t="shared" si="6"/>
      </c>
    </row>
    <row r="43" spans="1:17" ht="12.75">
      <c r="A43" s="12">
        <v>37</v>
      </c>
      <c r="B43" s="36"/>
      <c r="C43" s="27" t="e">
        <f ca="1" t="shared" si="7"/>
        <v>#N/A</v>
      </c>
      <c r="D43" s="28">
        <f t="shared" si="4"/>
      </c>
      <c r="P43" s="3">
        <f t="shared" si="5"/>
      </c>
      <c r="Q43" s="3">
        <f t="shared" si="6"/>
      </c>
    </row>
    <row r="44" spans="1:17" ht="12.75">
      <c r="A44" s="12">
        <v>38</v>
      </c>
      <c r="B44" s="36"/>
      <c r="C44" s="27" t="e">
        <f ca="1" t="shared" si="7"/>
        <v>#N/A</v>
      </c>
      <c r="D44" s="28">
        <f t="shared" si="4"/>
      </c>
      <c r="P44" s="3">
        <f t="shared" si="5"/>
      </c>
      <c r="Q44" s="3">
        <f t="shared" si="6"/>
      </c>
    </row>
    <row r="45" spans="1:17" ht="12.75">
      <c r="A45" s="12">
        <v>39</v>
      </c>
      <c r="B45" s="36"/>
      <c r="C45" s="27" t="e">
        <f ca="1" t="shared" si="7"/>
        <v>#N/A</v>
      </c>
      <c r="D45" s="28">
        <f t="shared" si="4"/>
      </c>
      <c r="P45" s="3">
        <f t="shared" si="5"/>
      </c>
      <c r="Q45" s="3">
        <f t="shared" si="6"/>
      </c>
    </row>
    <row r="46" spans="1:17" ht="12.75">
      <c r="A46" s="12">
        <v>40</v>
      </c>
      <c r="B46" s="36"/>
      <c r="C46" s="27" t="e">
        <f ca="1" t="shared" si="7"/>
        <v>#N/A</v>
      </c>
      <c r="D46" s="28">
        <f t="shared" si="4"/>
      </c>
      <c r="P46" s="3">
        <f t="shared" si="5"/>
      </c>
      <c r="Q46" s="3">
        <f t="shared" si="6"/>
      </c>
    </row>
    <row r="47" spans="1:17" ht="12.75">
      <c r="A47" s="11">
        <v>41</v>
      </c>
      <c r="B47" s="36"/>
      <c r="C47" s="27" t="e">
        <f ca="1" t="shared" si="7"/>
        <v>#N/A</v>
      </c>
      <c r="D47" s="28">
        <f t="shared" si="4"/>
      </c>
      <c r="P47" s="3">
        <f t="shared" si="5"/>
      </c>
      <c r="Q47" s="3">
        <f t="shared" si="6"/>
      </c>
    </row>
    <row r="48" spans="1:17" ht="12.75">
      <c r="A48" s="11">
        <v>42</v>
      </c>
      <c r="B48" s="36"/>
      <c r="C48" s="27" t="e">
        <f ca="1" t="shared" si="7"/>
        <v>#N/A</v>
      </c>
      <c r="D48" s="28">
        <f t="shared" si="4"/>
      </c>
      <c r="P48" s="3">
        <f t="shared" si="5"/>
      </c>
      <c r="Q48" s="3">
        <f t="shared" si="6"/>
      </c>
    </row>
    <row r="49" spans="1:17" ht="12.75">
      <c r="A49" s="11">
        <v>43</v>
      </c>
      <c r="B49" s="36"/>
      <c r="C49" s="27" t="e">
        <f ca="1" t="shared" si="7"/>
        <v>#N/A</v>
      </c>
      <c r="D49" s="28">
        <f t="shared" si="4"/>
      </c>
      <c r="P49" s="3">
        <f t="shared" si="5"/>
      </c>
      <c r="Q49" s="3">
        <f t="shared" si="6"/>
      </c>
    </row>
    <row r="50" spans="1:17" ht="12.75">
      <c r="A50" s="11">
        <v>44</v>
      </c>
      <c r="B50" s="36"/>
      <c r="C50" s="27" t="e">
        <f ca="1" t="shared" si="7"/>
        <v>#N/A</v>
      </c>
      <c r="D50" s="28">
        <f t="shared" si="4"/>
      </c>
      <c r="P50" s="3">
        <f t="shared" si="5"/>
      </c>
      <c r="Q50" s="3">
        <f t="shared" si="6"/>
      </c>
    </row>
    <row r="51" spans="1:17" ht="12.75">
      <c r="A51" s="11">
        <v>45</v>
      </c>
      <c r="B51" s="36"/>
      <c r="C51" s="27" t="e">
        <f ca="1" t="shared" si="7"/>
        <v>#N/A</v>
      </c>
      <c r="D51" s="28">
        <f t="shared" si="4"/>
      </c>
      <c r="P51" s="3">
        <f t="shared" si="5"/>
      </c>
      <c r="Q51" s="3">
        <f t="shared" si="6"/>
      </c>
    </row>
    <row r="52" spans="1:17" ht="12.75">
      <c r="A52" s="11">
        <v>46</v>
      </c>
      <c r="B52" s="36"/>
      <c r="C52" s="27" t="e">
        <f ca="1" t="shared" si="7"/>
        <v>#N/A</v>
      </c>
      <c r="D52" s="28">
        <f t="shared" si="4"/>
      </c>
      <c r="P52" s="3">
        <f t="shared" si="5"/>
      </c>
      <c r="Q52" s="3">
        <f t="shared" si="6"/>
      </c>
    </row>
    <row r="53" spans="1:17" ht="12.75">
      <c r="A53" s="11">
        <v>47</v>
      </c>
      <c r="B53" s="36"/>
      <c r="C53" s="27" t="e">
        <f ca="1" t="shared" si="7"/>
        <v>#N/A</v>
      </c>
      <c r="D53" s="28">
        <f t="shared" si="4"/>
      </c>
      <c r="P53" s="3">
        <f t="shared" si="5"/>
      </c>
      <c r="Q53" s="3">
        <f t="shared" si="6"/>
      </c>
    </row>
    <row r="54" spans="1:17" ht="12.75">
      <c r="A54" s="11">
        <v>48</v>
      </c>
      <c r="B54" s="36"/>
      <c r="C54" s="27" t="e">
        <f ca="1" t="shared" si="7"/>
        <v>#N/A</v>
      </c>
      <c r="D54" s="28">
        <f t="shared" si="4"/>
      </c>
      <c r="P54" s="3">
        <f t="shared" si="5"/>
      </c>
      <c r="Q54" s="3">
        <f t="shared" si="6"/>
      </c>
    </row>
    <row r="55" spans="1:17" ht="12.75">
      <c r="A55" s="11">
        <v>49</v>
      </c>
      <c r="B55" s="36"/>
      <c r="C55" s="27" t="e">
        <f ca="1" t="shared" si="7"/>
        <v>#N/A</v>
      </c>
      <c r="D55" s="28">
        <f t="shared" si="4"/>
      </c>
      <c r="P55" s="3">
        <f t="shared" si="5"/>
      </c>
      <c r="Q55" s="3">
        <f t="shared" si="6"/>
      </c>
    </row>
    <row r="56" spans="1:17" ht="12.75">
      <c r="A56" s="11">
        <v>50</v>
      </c>
      <c r="B56" s="36"/>
      <c r="C56" s="27" t="e">
        <f ca="1" t="shared" si="7"/>
        <v>#N/A</v>
      </c>
      <c r="D56" s="28">
        <f t="shared" si="4"/>
      </c>
      <c r="P56" s="3">
        <f t="shared" si="5"/>
      </c>
      <c r="Q56" s="3">
        <f t="shared" si="6"/>
      </c>
    </row>
    <row r="57" spans="1:17" ht="12.75">
      <c r="A57" s="11">
        <v>51</v>
      </c>
      <c r="B57" s="36"/>
      <c r="C57" s="27" t="e">
        <f ca="1" t="shared" si="7"/>
        <v>#N/A</v>
      </c>
      <c r="D57" s="28">
        <f t="shared" si="4"/>
      </c>
      <c r="P57" s="3">
        <f t="shared" si="5"/>
      </c>
      <c r="Q57" s="3">
        <f t="shared" si="6"/>
      </c>
    </row>
    <row r="58" spans="1:17" ht="12.75">
      <c r="A58" s="11">
        <v>52</v>
      </c>
      <c r="B58" s="36"/>
      <c r="C58" s="27" t="e">
        <f ca="1" t="shared" si="7"/>
        <v>#N/A</v>
      </c>
      <c r="D58" s="28">
        <f t="shared" si="4"/>
      </c>
      <c r="P58" s="3">
        <f t="shared" si="5"/>
      </c>
      <c r="Q58" s="3">
        <f t="shared" si="6"/>
      </c>
    </row>
    <row r="59" spans="1:17" ht="12.75">
      <c r="A59" s="11">
        <v>53</v>
      </c>
      <c r="B59" s="36"/>
      <c r="C59" s="27" t="e">
        <f ca="1" t="shared" si="7"/>
        <v>#N/A</v>
      </c>
      <c r="D59" s="28">
        <f t="shared" si="4"/>
      </c>
      <c r="P59" s="3">
        <f t="shared" si="5"/>
      </c>
      <c r="Q59" s="3">
        <f t="shared" si="6"/>
      </c>
    </row>
    <row r="60" spans="1:17" ht="12.75">
      <c r="A60" s="11">
        <v>54</v>
      </c>
      <c r="B60" s="36"/>
      <c r="C60" s="27" t="e">
        <f ca="1" t="shared" si="7"/>
        <v>#N/A</v>
      </c>
      <c r="D60" s="28">
        <f t="shared" si="4"/>
      </c>
      <c r="P60" s="3">
        <f t="shared" si="5"/>
      </c>
      <c r="Q60" s="3">
        <f t="shared" si="6"/>
      </c>
    </row>
    <row r="61" spans="1:17" ht="12.75">
      <c r="A61" s="11">
        <v>55</v>
      </c>
      <c r="B61" s="36"/>
      <c r="C61" s="27" t="e">
        <f ca="1" t="shared" si="7"/>
        <v>#N/A</v>
      </c>
      <c r="D61" s="28">
        <f t="shared" si="4"/>
      </c>
      <c r="P61" s="3">
        <f t="shared" si="5"/>
      </c>
      <c r="Q61" s="3">
        <f t="shared" si="6"/>
      </c>
    </row>
    <row r="62" spans="1:17" ht="12.75">
      <c r="A62" s="12">
        <v>56</v>
      </c>
      <c r="B62" s="36"/>
      <c r="C62" s="27" t="e">
        <f ca="1" t="shared" si="7"/>
        <v>#N/A</v>
      </c>
      <c r="D62" s="28">
        <f t="shared" si="4"/>
      </c>
      <c r="P62" s="3">
        <f t="shared" si="5"/>
      </c>
      <c r="Q62" s="3">
        <f t="shared" si="6"/>
      </c>
    </row>
    <row r="63" spans="1:17" ht="12.75">
      <c r="A63" s="12">
        <v>57</v>
      </c>
      <c r="B63" s="36"/>
      <c r="C63" s="27" t="e">
        <f ca="1" t="shared" si="7"/>
        <v>#N/A</v>
      </c>
      <c r="D63" s="28">
        <f t="shared" si="4"/>
      </c>
      <c r="P63" s="3">
        <f t="shared" si="5"/>
      </c>
      <c r="Q63" s="3">
        <f t="shared" si="6"/>
      </c>
    </row>
    <row r="64" spans="1:4" ht="12.75">
      <c r="A64" s="12">
        <v>58</v>
      </c>
      <c r="B64" s="36"/>
      <c r="C64" s="27" t="e">
        <f ca="1" t="shared" si="7"/>
        <v>#N/A</v>
      </c>
      <c r="D64" s="28">
        <f t="shared" si="4"/>
      </c>
    </row>
    <row r="65" spans="1:4" ht="12.75">
      <c r="A65" s="12">
        <v>59</v>
      </c>
      <c r="B65" s="36"/>
      <c r="C65" s="27" t="e">
        <f ca="1" t="shared" si="7"/>
        <v>#N/A</v>
      </c>
      <c r="D65" s="28">
        <f t="shared" si="4"/>
      </c>
    </row>
    <row r="66" spans="1:4" ht="13.5" thickBot="1">
      <c r="A66" s="13">
        <v>60</v>
      </c>
      <c r="B66" s="39"/>
      <c r="C66" s="29" t="e">
        <f ca="1" t="shared" si="7"/>
        <v>#N/A</v>
      </c>
      <c r="D66" s="30">
        <f t="shared" si="4"/>
      </c>
    </row>
  </sheetData>
  <sheetProtection password="A753" sheet="1" objects="1" scenarios="1"/>
  <conditionalFormatting sqref="C7:C8 C10:C66 I21:I22">
    <cfRule type="expression" priority="1" dxfId="0" stopIfTrue="1">
      <formula>ISNA(C7)</formula>
    </cfRule>
  </conditionalFormatting>
  <conditionalFormatting sqref="C9">
    <cfRule type="expression" priority="2" dxfId="0" stopIfTrue="1">
      <formula>ISNA(C9)</formula>
    </cfRule>
  </conditionalFormatting>
  <printOptions gridLines="1"/>
  <pageMargins left="0.5" right="0.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Q66"/>
  <sheetViews>
    <sheetView workbookViewId="0" topLeftCell="A1">
      <selection activeCell="A1" sqref="A1"/>
    </sheetView>
  </sheetViews>
  <sheetFormatPr defaultColWidth="9.140625" defaultRowHeight="12.75"/>
  <cols>
    <col min="1" max="14" width="10.57421875" style="3" customWidth="1"/>
    <col min="15" max="18" width="10.57421875" style="3" hidden="1" customWidth="1"/>
    <col min="19" max="19" width="0" style="3" hidden="1" customWidth="1"/>
    <col min="20" max="16384" width="9.140625" style="3" customWidth="1"/>
  </cols>
  <sheetData>
    <row r="1" ht="12.75">
      <c r="A1" s="2" t="s">
        <v>8</v>
      </c>
    </row>
    <row r="2" ht="13.5" thickBot="1"/>
    <row r="3" spans="1:4" ht="13.5" thickBot="1">
      <c r="A3" s="47" t="s">
        <v>22</v>
      </c>
      <c r="B3" s="48">
        <v>0.1</v>
      </c>
      <c r="C3" s="14" t="s">
        <v>0</v>
      </c>
      <c r="D3" s="19">
        <f>IF(COUNT(P4:P63)&gt;0,AVERAGE(P4:P63),"")</f>
        <v>2.4479412968</v>
      </c>
    </row>
    <row r="4" spans="1:17" ht="13.5" thickBot="1">
      <c r="A4" s="95" t="s">
        <v>55</v>
      </c>
      <c r="B4" s="48">
        <v>0.1</v>
      </c>
      <c r="C4" s="14" t="s">
        <v>1</v>
      </c>
      <c r="D4" s="20">
        <f>IF(COUNT(Q4:Q63)&gt;1,SUM(Q4:Q63)/(COUNT(Q4:Q63)-1),"")</f>
        <v>8.210172600222206</v>
      </c>
      <c r="P4" s="3">
        <f aca="true" t="shared" si="0" ref="P4:P35">IF(ISNUMBER(D7),ABS(D7),"")</f>
      </c>
      <c r="Q4" s="3">
        <f aca="true" t="shared" si="1" ref="Q4:Q35">IF(ISNUMBER(D7),D7^2,"")</f>
      </c>
    </row>
    <row r="5" spans="16:17" ht="13.5" thickBot="1">
      <c r="P5" s="3">
        <f t="shared" si="0"/>
        <v>2</v>
      </c>
      <c r="Q5" s="3">
        <f t="shared" si="1"/>
        <v>4</v>
      </c>
    </row>
    <row r="6" spans="1:17" ht="13.5" thickBot="1">
      <c r="A6" s="6" t="s">
        <v>2</v>
      </c>
      <c r="B6" s="101" t="s">
        <v>65</v>
      </c>
      <c r="C6" s="8" t="s">
        <v>4</v>
      </c>
      <c r="D6" s="9" t="s">
        <v>5</v>
      </c>
      <c r="P6" s="3">
        <f t="shared" si="0"/>
        <v>1.2000000000000028</v>
      </c>
      <c r="Q6" s="3">
        <f t="shared" si="1"/>
        <v>1.4400000000000068</v>
      </c>
    </row>
    <row r="7" spans="1:17" ht="12.75">
      <c r="A7" s="10">
        <v>1</v>
      </c>
      <c r="B7" s="34">
        <v>42</v>
      </c>
      <c r="C7" s="25" t="e">
        <v>#N/A</v>
      </c>
      <c r="D7" s="26">
        <f>IF(OR(ISBLANK(B7),ISNA(C7)),"",B7-C7)</f>
      </c>
      <c r="P7" s="3">
        <f t="shared" si="0"/>
        <v>1.9199999999999946</v>
      </c>
      <c r="Q7" s="3">
        <f t="shared" si="1"/>
        <v>3.6863999999999795</v>
      </c>
    </row>
    <row r="8" spans="1:17" ht="12.75">
      <c r="A8" s="11">
        <v>2</v>
      </c>
      <c r="B8" s="36">
        <v>40</v>
      </c>
      <c r="C8" s="27">
        <f>IF(ISBLANK(B7),#N/A,B7)</f>
        <v>42</v>
      </c>
      <c r="D8" s="28">
        <f aca="true" t="shared" si="2" ref="D8:D66">IF(OR(ISBLANK(B8),ISNA(C8)),"",B8-C8)</f>
        <v>-2</v>
      </c>
      <c r="P8" s="3">
        <f t="shared" si="0"/>
        <v>0.7279999999999944</v>
      </c>
      <c r="Q8" s="3">
        <f t="shared" si="1"/>
        <v>0.5299839999999919</v>
      </c>
    </row>
    <row r="9" spans="1:17" ht="12.75">
      <c r="A9" s="11">
        <v>3</v>
      </c>
      <c r="B9" s="36">
        <v>43</v>
      </c>
      <c r="C9" s="27">
        <f aca="true" t="shared" si="3" ref="C9:C40">IF(ISBLANK(B8),#N/A,C8+$B$3*(B8-C8))</f>
        <v>41.8</v>
      </c>
      <c r="D9" s="28">
        <f t="shared" si="2"/>
        <v>1.2000000000000028</v>
      </c>
      <c r="P9" s="3">
        <f t="shared" si="0"/>
        <v>2.6551999999999936</v>
      </c>
      <c r="Q9" s="3">
        <f t="shared" si="1"/>
        <v>7.0500870399999656</v>
      </c>
    </row>
    <row r="10" spans="1:17" ht="12.75">
      <c r="A10" s="11">
        <v>4</v>
      </c>
      <c r="B10" s="36">
        <v>40</v>
      </c>
      <c r="C10" s="27">
        <f t="shared" si="3"/>
        <v>41.919999999999995</v>
      </c>
      <c r="D10" s="28">
        <f t="shared" si="2"/>
        <v>-1.9199999999999946</v>
      </c>
      <c r="P10" s="3">
        <f t="shared" si="0"/>
        <v>4.610320000000009</v>
      </c>
      <c r="Q10" s="3">
        <f t="shared" si="1"/>
        <v>21.25505050240008</v>
      </c>
    </row>
    <row r="11" spans="1:17" ht="12.75">
      <c r="A11" s="11">
        <v>5</v>
      </c>
      <c r="B11" s="36">
        <v>41</v>
      </c>
      <c r="C11" s="27">
        <f t="shared" si="3"/>
        <v>41.727999999999994</v>
      </c>
      <c r="D11" s="28">
        <f t="shared" si="2"/>
        <v>-0.7279999999999944</v>
      </c>
      <c r="F11" s="16">
        <f>F22</f>
        <v>0</v>
      </c>
      <c r="G11" s="18" t="e">
        <f>I22</f>
        <v>#N/A</v>
      </c>
      <c r="P11" s="3">
        <f t="shared" si="0"/>
        <v>2.1492880000000056</v>
      </c>
      <c r="Q11" s="3">
        <f t="shared" si="1"/>
        <v>4.6194389069440245</v>
      </c>
    </row>
    <row r="12" spans="1:17" ht="12.75">
      <c r="A12" s="11">
        <v>6</v>
      </c>
      <c r="B12" s="36">
        <v>39</v>
      </c>
      <c r="C12" s="27">
        <f t="shared" si="3"/>
        <v>41.655199999999994</v>
      </c>
      <c r="D12" s="28">
        <f t="shared" si="2"/>
        <v>-2.6551999999999936</v>
      </c>
      <c r="F12" s="16"/>
      <c r="P12" s="3">
        <f t="shared" si="0"/>
        <v>2.934359200000003</v>
      </c>
      <c r="Q12" s="3">
        <f t="shared" si="1"/>
        <v>8.610463914624658</v>
      </c>
    </row>
    <row r="13" spans="1:17" ht="12.75">
      <c r="A13" s="11">
        <v>7</v>
      </c>
      <c r="B13" s="36">
        <v>46</v>
      </c>
      <c r="C13" s="27">
        <f t="shared" si="3"/>
        <v>41.38967999999999</v>
      </c>
      <c r="D13" s="28">
        <f t="shared" si="2"/>
        <v>4.610320000000009</v>
      </c>
      <c r="P13" s="3">
        <f t="shared" si="0"/>
        <v>4.359076719999997</v>
      </c>
      <c r="Q13" s="3">
        <f t="shared" si="1"/>
        <v>19.001549850845937</v>
      </c>
    </row>
    <row r="14" spans="1:17" ht="12.75">
      <c r="A14" s="11">
        <v>8</v>
      </c>
      <c r="B14" s="36">
        <v>44</v>
      </c>
      <c r="C14" s="27">
        <f t="shared" si="3"/>
        <v>41.850711999999994</v>
      </c>
      <c r="D14" s="28">
        <f t="shared" si="2"/>
        <v>2.1492880000000056</v>
      </c>
      <c r="P14" s="3">
        <f t="shared" si="0"/>
        <v>1.9231690479999983</v>
      </c>
      <c r="Q14" s="3">
        <f t="shared" si="1"/>
        <v>3.69857918718522</v>
      </c>
    </row>
    <row r="15" spans="1:17" ht="12.75">
      <c r="A15" s="11">
        <v>9</v>
      </c>
      <c r="B15" s="36">
        <v>45</v>
      </c>
      <c r="C15" s="27">
        <f t="shared" si="3"/>
        <v>42.0656408</v>
      </c>
      <c r="D15" s="28">
        <f t="shared" si="2"/>
        <v>2.934359200000003</v>
      </c>
      <c r="P15" s="3">
        <f t="shared" si="0"/>
      </c>
      <c r="Q15" s="3">
        <f t="shared" si="1"/>
      </c>
    </row>
    <row r="16" spans="1:17" ht="12.75">
      <c r="A16" s="11">
        <v>10</v>
      </c>
      <c r="B16" s="36">
        <v>38</v>
      </c>
      <c r="C16" s="27">
        <f t="shared" si="3"/>
        <v>42.35907672</v>
      </c>
      <c r="D16" s="28">
        <f t="shared" si="2"/>
        <v>-4.359076719999997</v>
      </c>
      <c r="P16" s="3">
        <f t="shared" si="0"/>
      </c>
      <c r="Q16" s="3">
        <f t="shared" si="1"/>
      </c>
    </row>
    <row r="17" spans="1:17" ht="12.75">
      <c r="A17" s="11">
        <v>11</v>
      </c>
      <c r="B17" s="36">
        <v>40</v>
      </c>
      <c r="C17" s="27">
        <f t="shared" si="3"/>
        <v>41.923169048</v>
      </c>
      <c r="D17" s="28">
        <f t="shared" si="2"/>
        <v>-1.9231690479999983</v>
      </c>
      <c r="P17" s="3">
        <f t="shared" si="0"/>
      </c>
      <c r="Q17" s="3">
        <f t="shared" si="1"/>
      </c>
    </row>
    <row r="18" spans="1:17" ht="12.75">
      <c r="A18" s="11">
        <v>12</v>
      </c>
      <c r="B18" s="36"/>
      <c r="C18" s="27">
        <f t="shared" si="3"/>
        <v>41.730852143199996</v>
      </c>
      <c r="D18" s="28">
        <f t="shared" si="2"/>
      </c>
      <c r="I18" s="16" t="str">
        <f>"B"&amp;(6+F22)</f>
        <v>B6</v>
      </c>
      <c r="P18" s="3">
        <f t="shared" si="0"/>
      </c>
      <c r="Q18" s="3">
        <f t="shared" si="1"/>
      </c>
    </row>
    <row r="19" spans="1:17" ht="12.75">
      <c r="A19" s="11">
        <v>13</v>
      </c>
      <c r="B19" s="36"/>
      <c r="C19" s="27" t="e">
        <f t="shared" si="3"/>
        <v>#N/A</v>
      </c>
      <c r="D19" s="28">
        <f t="shared" si="2"/>
      </c>
      <c r="I19" s="16" t="str">
        <f>"C"&amp;(6+F22)</f>
        <v>C6</v>
      </c>
      <c r="P19" s="3">
        <f t="shared" si="0"/>
      </c>
      <c r="Q19" s="3">
        <f t="shared" si="1"/>
      </c>
    </row>
    <row r="20" spans="1:17" ht="13.5" thickBot="1">
      <c r="A20" s="11">
        <v>14</v>
      </c>
      <c r="B20" s="36"/>
      <c r="C20" s="27" t="e">
        <f t="shared" si="3"/>
        <v>#N/A</v>
      </c>
      <c r="D20" s="28">
        <f t="shared" si="2"/>
      </c>
      <c r="P20" s="3">
        <f t="shared" si="0"/>
      </c>
      <c r="Q20" s="3">
        <f t="shared" si="1"/>
      </c>
    </row>
    <row r="21" spans="1:17" ht="13.5" thickBot="1">
      <c r="A21" s="11">
        <v>15</v>
      </c>
      <c r="B21" s="36"/>
      <c r="C21" s="27" t="e">
        <f t="shared" si="3"/>
        <v>#N/A</v>
      </c>
      <c r="D21" s="28">
        <f t="shared" si="2"/>
      </c>
      <c r="H21" s="14" t="s">
        <v>26</v>
      </c>
      <c r="I21" s="17" t="e">
        <f ca="1">IF(ISNUMBER(INDIRECT(I18)),INDIRECT(I18),#N/A)</f>
        <v>#N/A</v>
      </c>
      <c r="P21" s="3">
        <f t="shared" si="0"/>
      </c>
      <c r="Q21" s="3">
        <f t="shared" si="1"/>
      </c>
    </row>
    <row r="22" spans="1:17" ht="13.5" thickBot="1">
      <c r="A22" s="12">
        <v>16</v>
      </c>
      <c r="B22" s="36"/>
      <c r="C22" s="27" t="e">
        <f t="shared" si="3"/>
        <v>#N/A</v>
      </c>
      <c r="D22" s="28">
        <f t="shared" si="2"/>
      </c>
      <c r="E22" s="4" t="s">
        <v>25</v>
      </c>
      <c r="F22" s="40">
        <v>0</v>
      </c>
      <c r="H22" s="14" t="s">
        <v>27</v>
      </c>
      <c r="I22" s="15" t="e">
        <f ca="1">IF(ISNUMBER(INDIRECT(I19)),INDIRECT(I19),#N/A)</f>
        <v>#N/A</v>
      </c>
      <c r="P22" s="3">
        <f t="shared" si="0"/>
      </c>
      <c r="Q22" s="3">
        <f t="shared" si="1"/>
      </c>
    </row>
    <row r="23" spans="1:17" ht="12.75">
      <c r="A23" s="12">
        <v>17</v>
      </c>
      <c r="B23" s="36"/>
      <c r="C23" s="27" t="e">
        <f t="shared" si="3"/>
        <v>#N/A</v>
      </c>
      <c r="D23" s="28">
        <f t="shared" si="2"/>
      </c>
      <c r="P23" s="3">
        <f t="shared" si="0"/>
      </c>
      <c r="Q23" s="3">
        <f t="shared" si="1"/>
      </c>
    </row>
    <row r="24" spans="1:17" ht="12.75">
      <c r="A24" s="12">
        <v>18</v>
      </c>
      <c r="B24" s="36"/>
      <c r="C24" s="27" t="e">
        <f t="shared" si="3"/>
        <v>#N/A</v>
      </c>
      <c r="D24" s="28">
        <f t="shared" si="2"/>
      </c>
      <c r="P24" s="3">
        <f t="shared" si="0"/>
      </c>
      <c r="Q24" s="3">
        <f t="shared" si="1"/>
      </c>
    </row>
    <row r="25" spans="1:17" ht="12.75">
      <c r="A25" s="12">
        <v>19</v>
      </c>
      <c r="B25" s="36"/>
      <c r="C25" s="27" t="e">
        <f t="shared" si="3"/>
        <v>#N/A</v>
      </c>
      <c r="D25" s="28">
        <f t="shared" si="2"/>
      </c>
      <c r="P25" s="3">
        <f t="shared" si="0"/>
      </c>
      <c r="Q25" s="3">
        <f t="shared" si="1"/>
      </c>
    </row>
    <row r="26" spans="1:17" ht="12.75">
      <c r="A26" s="12">
        <v>20</v>
      </c>
      <c r="B26" s="36"/>
      <c r="C26" s="27" t="e">
        <f t="shared" si="3"/>
        <v>#N/A</v>
      </c>
      <c r="D26" s="28">
        <f t="shared" si="2"/>
      </c>
      <c r="P26" s="3">
        <f t="shared" si="0"/>
      </c>
      <c r="Q26" s="3">
        <f t="shared" si="1"/>
      </c>
    </row>
    <row r="27" spans="1:17" ht="12.75">
      <c r="A27" s="11">
        <v>21</v>
      </c>
      <c r="B27" s="36"/>
      <c r="C27" s="27" t="e">
        <f t="shared" si="3"/>
        <v>#N/A</v>
      </c>
      <c r="D27" s="28">
        <f t="shared" si="2"/>
      </c>
      <c r="P27" s="3">
        <f t="shared" si="0"/>
      </c>
      <c r="Q27" s="3">
        <f t="shared" si="1"/>
      </c>
    </row>
    <row r="28" spans="1:17" ht="12.75">
      <c r="A28" s="11">
        <v>22</v>
      </c>
      <c r="B28" s="36"/>
      <c r="C28" s="27" t="e">
        <f t="shared" si="3"/>
        <v>#N/A</v>
      </c>
      <c r="D28" s="28">
        <f t="shared" si="2"/>
      </c>
      <c r="P28" s="3">
        <f t="shared" si="0"/>
      </c>
      <c r="Q28" s="3">
        <f t="shared" si="1"/>
      </c>
    </row>
    <row r="29" spans="1:17" ht="12.75">
      <c r="A29" s="11">
        <v>23</v>
      </c>
      <c r="B29" s="36"/>
      <c r="C29" s="27" t="e">
        <f t="shared" si="3"/>
        <v>#N/A</v>
      </c>
      <c r="D29" s="28">
        <f t="shared" si="2"/>
      </c>
      <c r="P29" s="3">
        <f t="shared" si="0"/>
      </c>
      <c r="Q29" s="3">
        <f t="shared" si="1"/>
      </c>
    </row>
    <row r="30" spans="1:17" ht="12.75">
      <c r="A30" s="11">
        <v>24</v>
      </c>
      <c r="B30" s="36"/>
      <c r="C30" s="27" t="e">
        <f t="shared" si="3"/>
        <v>#N/A</v>
      </c>
      <c r="D30" s="28">
        <f t="shared" si="2"/>
      </c>
      <c r="P30" s="3">
        <f t="shared" si="0"/>
      </c>
      <c r="Q30" s="3">
        <f t="shared" si="1"/>
      </c>
    </row>
    <row r="31" spans="1:17" ht="12.75">
      <c r="A31" s="11">
        <v>25</v>
      </c>
      <c r="B31" s="36"/>
      <c r="C31" s="27" t="e">
        <f t="shared" si="3"/>
        <v>#N/A</v>
      </c>
      <c r="D31" s="28">
        <f t="shared" si="2"/>
      </c>
      <c r="P31" s="3">
        <f t="shared" si="0"/>
      </c>
      <c r="Q31" s="3">
        <f t="shared" si="1"/>
      </c>
    </row>
    <row r="32" spans="1:17" ht="12.75">
      <c r="A32" s="11">
        <v>26</v>
      </c>
      <c r="B32" s="36"/>
      <c r="C32" s="27" t="e">
        <f t="shared" si="3"/>
        <v>#N/A</v>
      </c>
      <c r="D32" s="28">
        <f t="shared" si="2"/>
      </c>
      <c r="P32" s="3">
        <f t="shared" si="0"/>
      </c>
      <c r="Q32" s="3">
        <f t="shared" si="1"/>
      </c>
    </row>
    <row r="33" spans="1:17" ht="12.75">
      <c r="A33" s="11">
        <v>27</v>
      </c>
      <c r="B33" s="36"/>
      <c r="C33" s="27" t="e">
        <f t="shared" si="3"/>
        <v>#N/A</v>
      </c>
      <c r="D33" s="28">
        <f t="shared" si="2"/>
      </c>
      <c r="P33" s="3">
        <f t="shared" si="0"/>
      </c>
      <c r="Q33" s="3">
        <f t="shared" si="1"/>
      </c>
    </row>
    <row r="34" spans="1:17" ht="12.75">
      <c r="A34" s="11">
        <v>28</v>
      </c>
      <c r="B34" s="36"/>
      <c r="C34" s="27" t="e">
        <f t="shared" si="3"/>
        <v>#N/A</v>
      </c>
      <c r="D34" s="28">
        <f t="shared" si="2"/>
      </c>
      <c r="P34" s="3">
        <f t="shared" si="0"/>
      </c>
      <c r="Q34" s="3">
        <f t="shared" si="1"/>
      </c>
    </row>
    <row r="35" spans="1:17" ht="12.75">
      <c r="A35" s="11">
        <v>29</v>
      </c>
      <c r="B35" s="36"/>
      <c r="C35" s="27" t="e">
        <f t="shared" si="3"/>
        <v>#N/A</v>
      </c>
      <c r="D35" s="28">
        <f t="shared" si="2"/>
      </c>
      <c r="P35" s="3">
        <f t="shared" si="0"/>
      </c>
      <c r="Q35" s="3">
        <f t="shared" si="1"/>
      </c>
    </row>
    <row r="36" spans="1:17" ht="12.75">
      <c r="A36" s="11">
        <v>30</v>
      </c>
      <c r="B36" s="36"/>
      <c r="C36" s="27" t="e">
        <f t="shared" si="3"/>
        <v>#N/A</v>
      </c>
      <c r="D36" s="28">
        <f t="shared" si="2"/>
      </c>
      <c r="P36" s="3">
        <f aca="true" t="shared" si="4" ref="P36:P63">IF(ISNUMBER(D39),ABS(D39),"")</f>
      </c>
      <c r="Q36" s="3">
        <f aca="true" t="shared" si="5" ref="Q36:Q63">IF(ISNUMBER(D39),D39^2,"")</f>
      </c>
    </row>
    <row r="37" spans="1:17" ht="12.75">
      <c r="A37" s="11">
        <v>31</v>
      </c>
      <c r="B37" s="36"/>
      <c r="C37" s="27" t="e">
        <f t="shared" si="3"/>
        <v>#N/A</v>
      </c>
      <c r="D37" s="28">
        <f t="shared" si="2"/>
      </c>
      <c r="P37" s="3">
        <f t="shared" si="4"/>
      </c>
      <c r="Q37" s="3">
        <f t="shared" si="5"/>
      </c>
    </row>
    <row r="38" spans="1:17" ht="12.75">
      <c r="A38" s="11">
        <v>32</v>
      </c>
      <c r="B38" s="36"/>
      <c r="C38" s="27" t="e">
        <f t="shared" si="3"/>
        <v>#N/A</v>
      </c>
      <c r="D38" s="28">
        <f t="shared" si="2"/>
      </c>
      <c r="P38" s="3">
        <f t="shared" si="4"/>
      </c>
      <c r="Q38" s="3">
        <f t="shared" si="5"/>
      </c>
    </row>
    <row r="39" spans="1:17" ht="12.75">
      <c r="A39" s="11">
        <v>33</v>
      </c>
      <c r="B39" s="36"/>
      <c r="C39" s="27" t="e">
        <f t="shared" si="3"/>
        <v>#N/A</v>
      </c>
      <c r="D39" s="28">
        <f t="shared" si="2"/>
      </c>
      <c r="P39" s="3">
        <f t="shared" si="4"/>
      </c>
      <c r="Q39" s="3">
        <f t="shared" si="5"/>
      </c>
    </row>
    <row r="40" spans="1:17" ht="12.75">
      <c r="A40" s="11">
        <v>34</v>
      </c>
      <c r="B40" s="36"/>
      <c r="C40" s="27" t="e">
        <f t="shared" si="3"/>
        <v>#N/A</v>
      </c>
      <c r="D40" s="28">
        <f t="shared" si="2"/>
      </c>
      <c r="P40" s="3">
        <f t="shared" si="4"/>
      </c>
      <c r="Q40" s="3">
        <f t="shared" si="5"/>
      </c>
    </row>
    <row r="41" spans="1:17" ht="12.75">
      <c r="A41" s="11">
        <v>35</v>
      </c>
      <c r="B41" s="36"/>
      <c r="C41" s="27" t="e">
        <f aca="true" t="shared" si="6" ref="C41:C66">IF(ISBLANK(B40),#N/A,C40+$B$3*(B40-C40))</f>
        <v>#N/A</v>
      </c>
      <c r="D41" s="28">
        <f t="shared" si="2"/>
      </c>
      <c r="P41" s="3">
        <f t="shared" si="4"/>
      </c>
      <c r="Q41" s="3">
        <f t="shared" si="5"/>
      </c>
    </row>
    <row r="42" spans="1:17" ht="12.75">
      <c r="A42" s="12">
        <v>36</v>
      </c>
      <c r="B42" s="36"/>
      <c r="C42" s="27" t="e">
        <f t="shared" si="6"/>
        <v>#N/A</v>
      </c>
      <c r="D42" s="28">
        <f t="shared" si="2"/>
      </c>
      <c r="P42" s="3">
        <f t="shared" si="4"/>
      </c>
      <c r="Q42" s="3">
        <f t="shared" si="5"/>
      </c>
    </row>
    <row r="43" spans="1:17" ht="12.75">
      <c r="A43" s="12">
        <v>37</v>
      </c>
      <c r="B43" s="36"/>
      <c r="C43" s="27" t="e">
        <f t="shared" si="6"/>
        <v>#N/A</v>
      </c>
      <c r="D43" s="28">
        <f t="shared" si="2"/>
      </c>
      <c r="P43" s="3">
        <f t="shared" si="4"/>
      </c>
      <c r="Q43" s="3">
        <f t="shared" si="5"/>
      </c>
    </row>
    <row r="44" spans="1:17" ht="12.75">
      <c r="A44" s="12">
        <v>38</v>
      </c>
      <c r="B44" s="36"/>
      <c r="C44" s="27" t="e">
        <f t="shared" si="6"/>
        <v>#N/A</v>
      </c>
      <c r="D44" s="28">
        <f t="shared" si="2"/>
      </c>
      <c r="P44" s="3">
        <f t="shared" si="4"/>
      </c>
      <c r="Q44" s="3">
        <f t="shared" si="5"/>
      </c>
    </row>
    <row r="45" spans="1:17" ht="12.75">
      <c r="A45" s="12">
        <v>39</v>
      </c>
      <c r="B45" s="36"/>
      <c r="C45" s="27" t="e">
        <f t="shared" si="6"/>
        <v>#N/A</v>
      </c>
      <c r="D45" s="28">
        <f t="shared" si="2"/>
      </c>
      <c r="P45" s="3">
        <f t="shared" si="4"/>
      </c>
      <c r="Q45" s="3">
        <f t="shared" si="5"/>
      </c>
    </row>
    <row r="46" spans="1:17" ht="12.75">
      <c r="A46" s="12">
        <v>40</v>
      </c>
      <c r="B46" s="36"/>
      <c r="C46" s="27" t="e">
        <f t="shared" si="6"/>
        <v>#N/A</v>
      </c>
      <c r="D46" s="28">
        <f t="shared" si="2"/>
      </c>
      <c r="P46" s="3">
        <f t="shared" si="4"/>
      </c>
      <c r="Q46" s="3">
        <f t="shared" si="5"/>
      </c>
    </row>
    <row r="47" spans="1:17" ht="12.75">
      <c r="A47" s="11">
        <v>41</v>
      </c>
      <c r="B47" s="36"/>
      <c r="C47" s="27" t="e">
        <f t="shared" si="6"/>
        <v>#N/A</v>
      </c>
      <c r="D47" s="28">
        <f t="shared" si="2"/>
      </c>
      <c r="P47" s="3">
        <f t="shared" si="4"/>
      </c>
      <c r="Q47" s="3">
        <f t="shared" si="5"/>
      </c>
    </row>
    <row r="48" spans="1:17" ht="12.75">
      <c r="A48" s="11">
        <v>42</v>
      </c>
      <c r="B48" s="36"/>
      <c r="C48" s="27" t="e">
        <f t="shared" si="6"/>
        <v>#N/A</v>
      </c>
      <c r="D48" s="28">
        <f t="shared" si="2"/>
      </c>
      <c r="P48" s="3">
        <f t="shared" si="4"/>
      </c>
      <c r="Q48" s="3">
        <f t="shared" si="5"/>
      </c>
    </row>
    <row r="49" spans="1:17" ht="12.75">
      <c r="A49" s="11">
        <v>43</v>
      </c>
      <c r="B49" s="36"/>
      <c r="C49" s="27" t="e">
        <f t="shared" si="6"/>
        <v>#N/A</v>
      </c>
      <c r="D49" s="28">
        <f t="shared" si="2"/>
      </c>
      <c r="P49" s="3">
        <f t="shared" si="4"/>
      </c>
      <c r="Q49" s="3">
        <f t="shared" si="5"/>
      </c>
    </row>
    <row r="50" spans="1:17" ht="12.75">
      <c r="A50" s="11">
        <v>44</v>
      </c>
      <c r="B50" s="36"/>
      <c r="C50" s="27" t="e">
        <f t="shared" si="6"/>
        <v>#N/A</v>
      </c>
      <c r="D50" s="28">
        <f t="shared" si="2"/>
      </c>
      <c r="P50" s="3">
        <f t="shared" si="4"/>
      </c>
      <c r="Q50" s="3">
        <f t="shared" si="5"/>
      </c>
    </row>
    <row r="51" spans="1:17" ht="12.75">
      <c r="A51" s="11">
        <v>45</v>
      </c>
      <c r="B51" s="36"/>
      <c r="C51" s="27" t="e">
        <f t="shared" si="6"/>
        <v>#N/A</v>
      </c>
      <c r="D51" s="28">
        <f t="shared" si="2"/>
      </c>
      <c r="P51" s="3">
        <f t="shared" si="4"/>
      </c>
      <c r="Q51" s="3">
        <f t="shared" si="5"/>
      </c>
    </row>
    <row r="52" spans="1:17" ht="12.75">
      <c r="A52" s="11">
        <v>46</v>
      </c>
      <c r="B52" s="36"/>
      <c r="C52" s="27" t="e">
        <f t="shared" si="6"/>
        <v>#N/A</v>
      </c>
      <c r="D52" s="28">
        <f t="shared" si="2"/>
      </c>
      <c r="P52" s="3">
        <f t="shared" si="4"/>
      </c>
      <c r="Q52" s="3">
        <f t="shared" si="5"/>
      </c>
    </row>
    <row r="53" spans="1:17" ht="12.75">
      <c r="A53" s="11">
        <v>47</v>
      </c>
      <c r="B53" s="36"/>
      <c r="C53" s="27" t="e">
        <f t="shared" si="6"/>
        <v>#N/A</v>
      </c>
      <c r="D53" s="28">
        <f t="shared" si="2"/>
      </c>
      <c r="P53" s="3">
        <f t="shared" si="4"/>
      </c>
      <c r="Q53" s="3">
        <f t="shared" si="5"/>
      </c>
    </row>
    <row r="54" spans="1:17" ht="12.75">
      <c r="A54" s="11">
        <v>48</v>
      </c>
      <c r="B54" s="36"/>
      <c r="C54" s="27" t="e">
        <f t="shared" si="6"/>
        <v>#N/A</v>
      </c>
      <c r="D54" s="28">
        <f t="shared" si="2"/>
      </c>
      <c r="P54" s="3">
        <f t="shared" si="4"/>
      </c>
      <c r="Q54" s="3">
        <f t="shared" si="5"/>
      </c>
    </row>
    <row r="55" spans="1:17" ht="12.75">
      <c r="A55" s="11">
        <v>49</v>
      </c>
      <c r="B55" s="36"/>
      <c r="C55" s="27" t="e">
        <f t="shared" si="6"/>
        <v>#N/A</v>
      </c>
      <c r="D55" s="28">
        <f t="shared" si="2"/>
      </c>
      <c r="P55" s="3">
        <f t="shared" si="4"/>
      </c>
      <c r="Q55" s="3">
        <f t="shared" si="5"/>
      </c>
    </row>
    <row r="56" spans="1:17" ht="12.75">
      <c r="A56" s="11">
        <v>50</v>
      </c>
      <c r="B56" s="36"/>
      <c r="C56" s="27" t="e">
        <f t="shared" si="6"/>
        <v>#N/A</v>
      </c>
      <c r="D56" s="28">
        <f t="shared" si="2"/>
      </c>
      <c r="P56" s="3">
        <f t="shared" si="4"/>
      </c>
      <c r="Q56" s="3">
        <f t="shared" si="5"/>
      </c>
    </row>
    <row r="57" spans="1:17" ht="12.75">
      <c r="A57" s="11">
        <v>51</v>
      </c>
      <c r="B57" s="36"/>
      <c r="C57" s="27" t="e">
        <f t="shared" si="6"/>
        <v>#N/A</v>
      </c>
      <c r="D57" s="28">
        <f t="shared" si="2"/>
      </c>
      <c r="P57" s="3">
        <f t="shared" si="4"/>
      </c>
      <c r="Q57" s="3">
        <f t="shared" si="5"/>
      </c>
    </row>
    <row r="58" spans="1:17" ht="12.75">
      <c r="A58" s="11">
        <v>52</v>
      </c>
      <c r="B58" s="36"/>
      <c r="C58" s="27" t="e">
        <f t="shared" si="6"/>
        <v>#N/A</v>
      </c>
      <c r="D58" s="28">
        <f t="shared" si="2"/>
      </c>
      <c r="P58" s="3">
        <f t="shared" si="4"/>
      </c>
      <c r="Q58" s="3">
        <f t="shared" si="5"/>
      </c>
    </row>
    <row r="59" spans="1:17" ht="12.75">
      <c r="A59" s="11">
        <v>53</v>
      </c>
      <c r="B59" s="36"/>
      <c r="C59" s="27" t="e">
        <f t="shared" si="6"/>
        <v>#N/A</v>
      </c>
      <c r="D59" s="28">
        <f t="shared" si="2"/>
      </c>
      <c r="P59" s="3">
        <f t="shared" si="4"/>
      </c>
      <c r="Q59" s="3">
        <f t="shared" si="5"/>
      </c>
    </row>
    <row r="60" spans="1:17" ht="12.75">
      <c r="A60" s="11">
        <v>54</v>
      </c>
      <c r="B60" s="36"/>
      <c r="C60" s="27" t="e">
        <f t="shared" si="6"/>
        <v>#N/A</v>
      </c>
      <c r="D60" s="28">
        <f t="shared" si="2"/>
      </c>
      <c r="P60" s="3">
        <f t="shared" si="4"/>
      </c>
      <c r="Q60" s="3">
        <f t="shared" si="5"/>
      </c>
    </row>
    <row r="61" spans="1:17" ht="12.75">
      <c r="A61" s="11">
        <v>55</v>
      </c>
      <c r="B61" s="36"/>
      <c r="C61" s="27" t="e">
        <f t="shared" si="6"/>
        <v>#N/A</v>
      </c>
      <c r="D61" s="28">
        <f t="shared" si="2"/>
      </c>
      <c r="P61" s="3">
        <f t="shared" si="4"/>
      </c>
      <c r="Q61" s="3">
        <f t="shared" si="5"/>
      </c>
    </row>
    <row r="62" spans="1:17" ht="12.75">
      <c r="A62" s="12">
        <v>56</v>
      </c>
      <c r="B62" s="36"/>
      <c r="C62" s="27" t="e">
        <f t="shared" si="6"/>
        <v>#N/A</v>
      </c>
      <c r="D62" s="28">
        <f t="shared" si="2"/>
      </c>
      <c r="P62" s="3">
        <f t="shared" si="4"/>
      </c>
      <c r="Q62" s="3">
        <f t="shared" si="5"/>
      </c>
    </row>
    <row r="63" spans="1:17" ht="12.75">
      <c r="A63" s="12">
        <v>57</v>
      </c>
      <c r="B63" s="36"/>
      <c r="C63" s="27" t="e">
        <f t="shared" si="6"/>
        <v>#N/A</v>
      </c>
      <c r="D63" s="28">
        <f t="shared" si="2"/>
      </c>
      <c r="P63" s="3">
        <f t="shared" si="4"/>
      </c>
      <c r="Q63" s="3">
        <f t="shared" si="5"/>
      </c>
    </row>
    <row r="64" spans="1:4" ht="12.75">
      <c r="A64" s="12">
        <v>58</v>
      </c>
      <c r="B64" s="36"/>
      <c r="C64" s="27" t="e">
        <f t="shared" si="6"/>
        <v>#N/A</v>
      </c>
      <c r="D64" s="28">
        <f t="shared" si="2"/>
      </c>
    </row>
    <row r="65" spans="1:4" ht="12.75">
      <c r="A65" s="12">
        <v>59</v>
      </c>
      <c r="B65" s="36"/>
      <c r="C65" s="27" t="e">
        <f t="shared" si="6"/>
        <v>#N/A</v>
      </c>
      <c r="D65" s="28">
        <f t="shared" si="2"/>
      </c>
    </row>
    <row r="66" spans="1:4" ht="13.5" thickBot="1">
      <c r="A66" s="13">
        <v>60</v>
      </c>
      <c r="B66" s="39"/>
      <c r="C66" s="29" t="e">
        <f t="shared" si="6"/>
        <v>#N/A</v>
      </c>
      <c r="D66" s="30">
        <f t="shared" si="2"/>
      </c>
    </row>
  </sheetData>
  <sheetProtection password="A753" sheet="1" objects="1" scenarios="1"/>
  <conditionalFormatting sqref="I21:I22 C7:C66">
    <cfRule type="expression" priority="1" dxfId="0" stopIfTrue="1">
      <formula>ISNA(C7)</formula>
    </cfRule>
  </conditionalFormatting>
  <printOptions gridLines="1"/>
  <pageMargins left="0.5" right="0.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Q66"/>
  <sheetViews>
    <sheetView workbookViewId="0" topLeftCell="A1">
      <selection activeCell="A1" sqref="A1"/>
    </sheetView>
  </sheetViews>
  <sheetFormatPr defaultColWidth="9.140625" defaultRowHeight="12.75"/>
  <cols>
    <col min="1" max="14" width="10.57421875" style="3" customWidth="1"/>
    <col min="15" max="18" width="10.57421875" style="3" hidden="1" customWidth="1"/>
    <col min="19" max="16384" width="9.140625" style="3" customWidth="1"/>
  </cols>
  <sheetData>
    <row r="1" ht="12.75">
      <c r="A1" s="2" t="s">
        <v>48</v>
      </c>
    </row>
    <row r="2" ht="13.5" thickBot="1"/>
    <row r="3" spans="1:4" ht="12.75">
      <c r="A3" s="5" t="s">
        <v>6</v>
      </c>
      <c r="B3" s="49">
        <f>IF(COUNT(B7:B66)&gt;1,SLOPE(B7:B66,A7:A66),"")</f>
        <v>7.509090909090909</v>
      </c>
      <c r="C3" s="4" t="s">
        <v>0</v>
      </c>
      <c r="D3" s="19">
        <f>IF(COUNT(P4:P63)&gt;0,AVERAGE(P4:P63),"")</f>
        <v>4.439999999999998</v>
      </c>
    </row>
    <row r="4" spans="1:17" ht="13.5" thickBot="1">
      <c r="A4" s="5" t="s">
        <v>7</v>
      </c>
      <c r="B4" s="50">
        <f>IF(COUNT(B7:B66)&gt;1,INTERCEPT(B7:B66,A7:A66),"")</f>
        <v>699.4000000000001</v>
      </c>
      <c r="C4" s="5" t="s">
        <v>1</v>
      </c>
      <c r="D4" s="20">
        <f>IF(COUNT(Q4:Q63)&gt;1,SUM(Q4:Q63)/(COUNT(Q4:Q63)-1),"")</f>
        <v>32.91313131313146</v>
      </c>
      <c r="P4" s="3">
        <f aca="true" t="shared" si="0" ref="P4:P35">IF(ISNUMBER(D7),ABS(D7),"")</f>
        <v>6.909090909090992</v>
      </c>
      <c r="Q4" s="3">
        <f aca="true" t="shared" si="1" ref="Q4:Q35">IF(ISNUMBER(D7),D7^2,"")</f>
        <v>47.73553719008379</v>
      </c>
    </row>
    <row r="5" spans="16:17" ht="13.5" thickBot="1">
      <c r="P5" s="3">
        <f t="shared" si="0"/>
        <v>9.581818181818107</v>
      </c>
      <c r="Q5" s="3">
        <f t="shared" si="1"/>
        <v>91.81123966942006</v>
      </c>
    </row>
    <row r="6" spans="1:17" ht="13.5" thickBot="1">
      <c r="A6" s="6" t="s">
        <v>2</v>
      </c>
      <c r="B6" s="101" t="s">
        <v>65</v>
      </c>
      <c r="C6" s="8" t="s">
        <v>4</v>
      </c>
      <c r="D6" s="9" t="s">
        <v>5</v>
      </c>
      <c r="P6" s="3">
        <f t="shared" si="0"/>
        <v>1.9272727272727934</v>
      </c>
      <c r="Q6" s="3">
        <f t="shared" si="1"/>
        <v>3.714380165289511</v>
      </c>
    </row>
    <row r="7" spans="1:17" ht="12.75">
      <c r="A7" s="10">
        <v>1</v>
      </c>
      <c r="B7" s="34">
        <v>700</v>
      </c>
      <c r="C7" s="25">
        <f aca="true" t="shared" si="2" ref="C7:C38">IF(COUNT($B$7:$B$66)&gt;1,$B$4+$B$3*A7,#N/A)</f>
        <v>706.909090909091</v>
      </c>
      <c r="D7" s="26">
        <f aca="true" t="shared" si="3" ref="D7:D38">IF(OR(ISBLANK(B7),ISNA(C7)),"",B7-C7)</f>
        <v>-6.909090909090992</v>
      </c>
      <c r="P7" s="3">
        <f t="shared" si="0"/>
        <v>1.4363636363636942</v>
      </c>
      <c r="Q7" s="3">
        <f t="shared" si="1"/>
        <v>2.063140495867935</v>
      </c>
    </row>
    <row r="8" spans="1:17" ht="12.75">
      <c r="A8" s="11">
        <v>2</v>
      </c>
      <c r="B8" s="36">
        <v>724</v>
      </c>
      <c r="C8" s="27">
        <f t="shared" si="2"/>
        <v>714.4181818181819</v>
      </c>
      <c r="D8" s="28">
        <f t="shared" si="3"/>
        <v>9.581818181818107</v>
      </c>
      <c r="P8" s="3">
        <f t="shared" si="0"/>
        <v>3.054545454545405</v>
      </c>
      <c r="Q8" s="3">
        <f t="shared" si="1"/>
        <v>9.330247933883994</v>
      </c>
    </row>
    <row r="9" spans="1:17" ht="12.75">
      <c r="A9" s="11">
        <v>3</v>
      </c>
      <c r="B9" s="36">
        <v>720</v>
      </c>
      <c r="C9" s="27">
        <f t="shared" si="2"/>
        <v>721.9272727272728</v>
      </c>
      <c r="D9" s="28">
        <f t="shared" si="3"/>
        <v>-1.9272727272727934</v>
      </c>
      <c r="P9" s="3">
        <f t="shared" si="0"/>
        <v>2.454545454545496</v>
      </c>
      <c r="Q9" s="3">
        <f t="shared" si="1"/>
        <v>6.024793388429955</v>
      </c>
    </row>
    <row r="10" spans="1:17" ht="12.75">
      <c r="A10" s="11">
        <v>4</v>
      </c>
      <c r="B10" s="36">
        <v>728</v>
      </c>
      <c r="C10" s="27">
        <f t="shared" si="2"/>
        <v>729.4363636363637</v>
      </c>
      <c r="D10" s="28">
        <f t="shared" si="3"/>
        <v>-1.4363636363636942</v>
      </c>
      <c r="P10" s="3">
        <f t="shared" si="0"/>
        <v>6.036363636363603</v>
      </c>
      <c r="Q10" s="3">
        <f t="shared" si="1"/>
        <v>36.43768595041282</v>
      </c>
    </row>
    <row r="11" spans="1:17" ht="12.75">
      <c r="A11" s="11">
        <v>5</v>
      </c>
      <c r="B11" s="36">
        <v>740</v>
      </c>
      <c r="C11" s="27">
        <f t="shared" si="2"/>
        <v>736.9454545454546</v>
      </c>
      <c r="D11" s="28">
        <f t="shared" si="3"/>
        <v>3.054545454545405</v>
      </c>
      <c r="F11" s="16">
        <f>F22</f>
        <v>0</v>
      </c>
      <c r="G11" s="18" t="e">
        <f>I22</f>
        <v>#N/A</v>
      </c>
      <c r="P11" s="3">
        <f t="shared" si="0"/>
        <v>9.472727272727411</v>
      </c>
      <c r="Q11" s="3">
        <f t="shared" si="1"/>
        <v>89.7325619834737</v>
      </c>
    </row>
    <row r="12" spans="1:17" ht="12.75">
      <c r="A12" s="11">
        <v>6</v>
      </c>
      <c r="B12" s="36">
        <v>742</v>
      </c>
      <c r="C12" s="27">
        <f t="shared" si="2"/>
        <v>744.4545454545455</v>
      </c>
      <c r="D12" s="28">
        <f t="shared" si="3"/>
        <v>-2.454545454545496</v>
      </c>
      <c r="F12" s="16"/>
      <c r="P12" s="3">
        <f t="shared" si="0"/>
        <v>3.018181818181688</v>
      </c>
      <c r="Q12" s="3">
        <f t="shared" si="1"/>
        <v>9.10942148760252</v>
      </c>
    </row>
    <row r="13" spans="1:17" ht="12.75">
      <c r="A13" s="11">
        <v>7</v>
      </c>
      <c r="B13" s="36">
        <v>758</v>
      </c>
      <c r="C13" s="27">
        <f t="shared" si="2"/>
        <v>751.9636363636364</v>
      </c>
      <c r="D13" s="28">
        <f t="shared" si="3"/>
        <v>6.036363636363603</v>
      </c>
      <c r="P13" s="3">
        <f t="shared" si="0"/>
        <v>0.5090909090907871</v>
      </c>
      <c r="Q13" s="3">
        <f t="shared" si="1"/>
        <v>0.2591735537188841</v>
      </c>
    </row>
    <row r="14" spans="1:17" ht="12.75">
      <c r="A14" s="11">
        <v>8</v>
      </c>
      <c r="B14" s="36">
        <v>750</v>
      </c>
      <c r="C14" s="27">
        <f t="shared" si="2"/>
        <v>759.4727272727274</v>
      </c>
      <c r="D14" s="28">
        <f t="shared" si="3"/>
        <v>-9.472727272727411</v>
      </c>
      <c r="P14" s="3">
        <f t="shared" si="0"/>
      </c>
      <c r="Q14" s="3">
        <f t="shared" si="1"/>
      </c>
    </row>
    <row r="15" spans="1:17" ht="12.75">
      <c r="A15" s="11">
        <v>9</v>
      </c>
      <c r="B15" s="36">
        <v>770</v>
      </c>
      <c r="C15" s="27">
        <f t="shared" si="2"/>
        <v>766.9818181818183</v>
      </c>
      <c r="D15" s="28">
        <f t="shared" si="3"/>
        <v>3.018181818181688</v>
      </c>
      <c r="P15" s="3">
        <f t="shared" si="0"/>
      </c>
      <c r="Q15" s="3">
        <f t="shared" si="1"/>
      </c>
    </row>
    <row r="16" spans="1:17" ht="12.75">
      <c r="A16" s="11">
        <v>10</v>
      </c>
      <c r="B16" s="36">
        <v>775</v>
      </c>
      <c r="C16" s="27">
        <f t="shared" si="2"/>
        <v>774.4909090909092</v>
      </c>
      <c r="D16" s="28">
        <f t="shared" si="3"/>
        <v>0.5090909090907871</v>
      </c>
      <c r="P16" s="3">
        <f t="shared" si="0"/>
      </c>
      <c r="Q16" s="3">
        <f t="shared" si="1"/>
      </c>
    </row>
    <row r="17" spans="1:17" ht="12.75">
      <c r="A17" s="11">
        <v>11</v>
      </c>
      <c r="B17" s="36"/>
      <c r="C17" s="27">
        <f t="shared" si="2"/>
        <v>782.0000000000001</v>
      </c>
      <c r="D17" s="28">
        <f t="shared" si="3"/>
      </c>
      <c r="P17" s="3">
        <f t="shared" si="0"/>
      </c>
      <c r="Q17" s="3">
        <f t="shared" si="1"/>
      </c>
    </row>
    <row r="18" spans="1:17" ht="12.75">
      <c r="A18" s="11">
        <v>12</v>
      </c>
      <c r="B18" s="36"/>
      <c r="C18" s="27">
        <f t="shared" si="2"/>
        <v>789.509090909091</v>
      </c>
      <c r="D18" s="28">
        <f t="shared" si="3"/>
      </c>
      <c r="I18" s="16" t="str">
        <f>"B"&amp;(6+F22)</f>
        <v>B6</v>
      </c>
      <c r="P18" s="3">
        <f t="shared" si="0"/>
      </c>
      <c r="Q18" s="3">
        <f t="shared" si="1"/>
      </c>
    </row>
    <row r="19" spans="1:17" ht="12.75">
      <c r="A19" s="11">
        <v>13</v>
      </c>
      <c r="B19" s="36"/>
      <c r="C19" s="27">
        <f t="shared" si="2"/>
        <v>797.0181818181819</v>
      </c>
      <c r="D19" s="28">
        <f t="shared" si="3"/>
      </c>
      <c r="I19" s="16" t="str">
        <f>"C"&amp;(6+F22)</f>
        <v>C6</v>
      </c>
      <c r="P19" s="3">
        <f t="shared" si="0"/>
      </c>
      <c r="Q19" s="3">
        <f t="shared" si="1"/>
      </c>
    </row>
    <row r="20" spans="1:17" ht="13.5" thickBot="1">
      <c r="A20" s="11">
        <v>14</v>
      </c>
      <c r="B20" s="36"/>
      <c r="C20" s="27">
        <f t="shared" si="2"/>
        <v>804.5272727272728</v>
      </c>
      <c r="D20" s="28">
        <f t="shared" si="3"/>
      </c>
      <c r="P20" s="3">
        <f t="shared" si="0"/>
      </c>
      <c r="Q20" s="3">
        <f t="shared" si="1"/>
      </c>
    </row>
    <row r="21" spans="1:17" ht="13.5" thickBot="1">
      <c r="A21" s="11">
        <v>15</v>
      </c>
      <c r="B21" s="36"/>
      <c r="C21" s="27">
        <f t="shared" si="2"/>
        <v>812.0363636363637</v>
      </c>
      <c r="D21" s="28">
        <f t="shared" si="3"/>
      </c>
      <c r="H21" s="14" t="s">
        <v>26</v>
      </c>
      <c r="I21" s="17" t="e">
        <f ca="1">IF(ISNUMBER(INDIRECT(I18)),INDIRECT(I18),#N/A)</f>
        <v>#N/A</v>
      </c>
      <c r="P21" s="3">
        <f t="shared" si="0"/>
      </c>
      <c r="Q21" s="3">
        <f t="shared" si="1"/>
      </c>
    </row>
    <row r="22" spans="1:17" ht="13.5" thickBot="1">
      <c r="A22" s="12">
        <v>16</v>
      </c>
      <c r="B22" s="36"/>
      <c r="C22" s="27">
        <f t="shared" si="2"/>
        <v>819.5454545454546</v>
      </c>
      <c r="D22" s="28">
        <f t="shared" si="3"/>
      </c>
      <c r="E22" s="4" t="s">
        <v>25</v>
      </c>
      <c r="F22" s="40">
        <v>0</v>
      </c>
      <c r="H22" s="14" t="s">
        <v>27</v>
      </c>
      <c r="I22" s="15" t="e">
        <f ca="1">IF(ISNUMBER(INDIRECT(I19)),INDIRECT(I19),#N/A)</f>
        <v>#N/A</v>
      </c>
      <c r="P22" s="3">
        <f t="shared" si="0"/>
      </c>
      <c r="Q22" s="3">
        <f t="shared" si="1"/>
      </c>
    </row>
    <row r="23" spans="1:17" ht="12.75">
      <c r="A23" s="12">
        <v>17</v>
      </c>
      <c r="B23" s="36"/>
      <c r="C23" s="27">
        <f t="shared" si="2"/>
        <v>827.0545454545455</v>
      </c>
      <c r="D23" s="28">
        <f t="shared" si="3"/>
      </c>
      <c r="P23" s="3">
        <f t="shared" si="0"/>
      </c>
      <c r="Q23" s="3">
        <f t="shared" si="1"/>
      </c>
    </row>
    <row r="24" spans="1:17" ht="12.75">
      <c r="A24" s="12">
        <v>18</v>
      </c>
      <c r="B24" s="36"/>
      <c r="C24" s="27">
        <f t="shared" si="2"/>
        <v>834.5636363636364</v>
      </c>
      <c r="D24" s="28">
        <f t="shared" si="3"/>
      </c>
      <c r="P24" s="3">
        <f t="shared" si="0"/>
      </c>
      <c r="Q24" s="3">
        <f t="shared" si="1"/>
      </c>
    </row>
    <row r="25" spans="1:17" ht="12.75">
      <c r="A25" s="12">
        <v>19</v>
      </c>
      <c r="B25" s="36"/>
      <c r="C25" s="27">
        <f t="shared" si="2"/>
        <v>842.0727272727273</v>
      </c>
      <c r="D25" s="28">
        <f t="shared" si="3"/>
      </c>
      <c r="P25" s="3">
        <f t="shared" si="0"/>
      </c>
      <c r="Q25" s="3">
        <f t="shared" si="1"/>
      </c>
    </row>
    <row r="26" spans="1:17" ht="12.75">
      <c r="A26" s="12">
        <v>20</v>
      </c>
      <c r="B26" s="36"/>
      <c r="C26" s="27">
        <f t="shared" si="2"/>
        <v>849.5818181818183</v>
      </c>
      <c r="D26" s="28">
        <f t="shared" si="3"/>
      </c>
      <c r="P26" s="3">
        <f t="shared" si="0"/>
      </c>
      <c r="Q26" s="3">
        <f t="shared" si="1"/>
      </c>
    </row>
    <row r="27" spans="1:17" ht="12.75">
      <c r="A27" s="11">
        <v>21</v>
      </c>
      <c r="B27" s="36"/>
      <c r="C27" s="27">
        <f t="shared" si="2"/>
        <v>857.0909090909092</v>
      </c>
      <c r="D27" s="28">
        <f t="shared" si="3"/>
      </c>
      <c r="P27" s="3">
        <f t="shared" si="0"/>
      </c>
      <c r="Q27" s="3">
        <f t="shared" si="1"/>
      </c>
    </row>
    <row r="28" spans="1:17" ht="12.75">
      <c r="A28" s="11">
        <v>22</v>
      </c>
      <c r="B28" s="36"/>
      <c r="C28" s="27">
        <f t="shared" si="2"/>
        <v>864.6000000000001</v>
      </c>
      <c r="D28" s="28">
        <f t="shared" si="3"/>
      </c>
      <c r="P28" s="3">
        <f t="shared" si="0"/>
      </c>
      <c r="Q28" s="3">
        <f t="shared" si="1"/>
      </c>
    </row>
    <row r="29" spans="1:17" ht="12.75">
      <c r="A29" s="11">
        <v>23</v>
      </c>
      <c r="B29" s="36"/>
      <c r="C29" s="27">
        <f t="shared" si="2"/>
        <v>872.109090909091</v>
      </c>
      <c r="D29" s="28">
        <f t="shared" si="3"/>
      </c>
      <c r="P29" s="3">
        <f t="shared" si="0"/>
      </c>
      <c r="Q29" s="3">
        <f t="shared" si="1"/>
      </c>
    </row>
    <row r="30" spans="1:17" ht="12.75">
      <c r="A30" s="11">
        <v>24</v>
      </c>
      <c r="B30" s="36"/>
      <c r="C30" s="27">
        <f t="shared" si="2"/>
        <v>879.6181818181819</v>
      </c>
      <c r="D30" s="28">
        <f t="shared" si="3"/>
      </c>
      <c r="P30" s="3">
        <f t="shared" si="0"/>
      </c>
      <c r="Q30" s="3">
        <f t="shared" si="1"/>
      </c>
    </row>
    <row r="31" spans="1:17" ht="12.75">
      <c r="A31" s="11">
        <v>25</v>
      </c>
      <c r="B31" s="36"/>
      <c r="C31" s="27">
        <f t="shared" si="2"/>
        <v>887.1272727272728</v>
      </c>
      <c r="D31" s="28">
        <f t="shared" si="3"/>
      </c>
      <c r="P31" s="3">
        <f t="shared" si="0"/>
      </c>
      <c r="Q31" s="3">
        <f t="shared" si="1"/>
      </c>
    </row>
    <row r="32" spans="1:17" ht="12.75">
      <c r="A32" s="11">
        <v>26</v>
      </c>
      <c r="B32" s="36"/>
      <c r="C32" s="27">
        <f t="shared" si="2"/>
        <v>894.6363636363637</v>
      </c>
      <c r="D32" s="28">
        <f t="shared" si="3"/>
      </c>
      <c r="P32" s="3">
        <f t="shared" si="0"/>
      </c>
      <c r="Q32" s="3">
        <f t="shared" si="1"/>
      </c>
    </row>
    <row r="33" spans="1:17" ht="12.75">
      <c r="A33" s="11">
        <v>27</v>
      </c>
      <c r="B33" s="36"/>
      <c r="C33" s="27">
        <f t="shared" si="2"/>
        <v>902.1454545454546</v>
      </c>
      <c r="D33" s="28">
        <f t="shared" si="3"/>
      </c>
      <c r="P33" s="3">
        <f t="shared" si="0"/>
      </c>
      <c r="Q33" s="3">
        <f t="shared" si="1"/>
      </c>
    </row>
    <row r="34" spans="1:17" ht="12.75">
      <c r="A34" s="11">
        <v>28</v>
      </c>
      <c r="B34" s="36"/>
      <c r="C34" s="27">
        <f t="shared" si="2"/>
        <v>909.6545454545455</v>
      </c>
      <c r="D34" s="28">
        <f t="shared" si="3"/>
      </c>
      <c r="P34" s="3">
        <f t="shared" si="0"/>
      </c>
      <c r="Q34" s="3">
        <f t="shared" si="1"/>
      </c>
    </row>
    <row r="35" spans="1:17" ht="12.75">
      <c r="A35" s="11">
        <v>29</v>
      </c>
      <c r="B35" s="36"/>
      <c r="C35" s="27">
        <f t="shared" si="2"/>
        <v>917.1636363636364</v>
      </c>
      <c r="D35" s="28">
        <f t="shared" si="3"/>
      </c>
      <c r="P35" s="3">
        <f t="shared" si="0"/>
      </c>
      <c r="Q35" s="3">
        <f t="shared" si="1"/>
      </c>
    </row>
    <row r="36" spans="1:17" ht="12.75">
      <c r="A36" s="11">
        <v>30</v>
      </c>
      <c r="B36" s="36"/>
      <c r="C36" s="27">
        <f t="shared" si="2"/>
        <v>924.6727272727273</v>
      </c>
      <c r="D36" s="28">
        <f t="shared" si="3"/>
      </c>
      <c r="P36" s="3">
        <f aca="true" t="shared" si="4" ref="P36:P63">IF(ISNUMBER(D39),ABS(D39),"")</f>
      </c>
      <c r="Q36" s="3">
        <f aca="true" t="shared" si="5" ref="Q36:Q63">IF(ISNUMBER(D39),D39^2,"")</f>
      </c>
    </row>
    <row r="37" spans="1:17" ht="12.75">
      <c r="A37" s="11">
        <v>31</v>
      </c>
      <c r="B37" s="36"/>
      <c r="C37" s="27">
        <f t="shared" si="2"/>
        <v>932.1818181818182</v>
      </c>
      <c r="D37" s="28">
        <f t="shared" si="3"/>
      </c>
      <c r="P37" s="3">
        <f t="shared" si="4"/>
      </c>
      <c r="Q37" s="3">
        <f t="shared" si="5"/>
      </c>
    </row>
    <row r="38" spans="1:17" ht="12.75">
      <c r="A38" s="11">
        <v>32</v>
      </c>
      <c r="B38" s="36"/>
      <c r="C38" s="27">
        <f t="shared" si="2"/>
        <v>939.6909090909091</v>
      </c>
      <c r="D38" s="28">
        <f t="shared" si="3"/>
      </c>
      <c r="P38" s="3">
        <f t="shared" si="4"/>
      </c>
      <c r="Q38" s="3">
        <f t="shared" si="5"/>
      </c>
    </row>
    <row r="39" spans="1:17" ht="12.75">
      <c r="A39" s="11">
        <v>33</v>
      </c>
      <c r="B39" s="36"/>
      <c r="C39" s="27">
        <f aca="true" t="shared" si="6" ref="C39:C66">IF(COUNT($B$7:$B$66)&gt;1,$B$4+$B$3*A39,#N/A)</f>
        <v>947.2</v>
      </c>
      <c r="D39" s="28">
        <f aca="true" t="shared" si="7" ref="D39:D66">IF(OR(ISBLANK(B39),ISNA(C39)),"",B39-C39)</f>
      </c>
      <c r="P39" s="3">
        <f t="shared" si="4"/>
      </c>
      <c r="Q39" s="3">
        <f t="shared" si="5"/>
      </c>
    </row>
    <row r="40" spans="1:17" ht="12.75">
      <c r="A40" s="11">
        <v>34</v>
      </c>
      <c r="B40" s="36"/>
      <c r="C40" s="27">
        <f t="shared" si="6"/>
        <v>954.709090909091</v>
      </c>
      <c r="D40" s="28">
        <f t="shared" si="7"/>
      </c>
      <c r="P40" s="3">
        <f t="shared" si="4"/>
      </c>
      <c r="Q40" s="3">
        <f t="shared" si="5"/>
      </c>
    </row>
    <row r="41" spans="1:17" ht="12.75">
      <c r="A41" s="11">
        <v>35</v>
      </c>
      <c r="B41" s="36"/>
      <c r="C41" s="27">
        <f t="shared" si="6"/>
        <v>962.2181818181818</v>
      </c>
      <c r="D41" s="28">
        <f t="shared" si="7"/>
      </c>
      <c r="P41" s="3">
        <f t="shared" si="4"/>
      </c>
      <c r="Q41" s="3">
        <f t="shared" si="5"/>
      </c>
    </row>
    <row r="42" spans="1:17" ht="12.75">
      <c r="A42" s="12">
        <v>36</v>
      </c>
      <c r="B42" s="36"/>
      <c r="C42" s="27">
        <f t="shared" si="6"/>
        <v>969.7272727272727</v>
      </c>
      <c r="D42" s="28">
        <f t="shared" si="7"/>
      </c>
      <c r="P42" s="3">
        <f t="shared" si="4"/>
      </c>
      <c r="Q42" s="3">
        <f t="shared" si="5"/>
      </c>
    </row>
    <row r="43" spans="1:17" ht="12.75">
      <c r="A43" s="12">
        <v>37</v>
      </c>
      <c r="B43" s="36"/>
      <c r="C43" s="27">
        <f t="shared" si="6"/>
        <v>977.2363636363636</v>
      </c>
      <c r="D43" s="28">
        <f t="shared" si="7"/>
      </c>
      <c r="P43" s="3">
        <f t="shared" si="4"/>
      </c>
      <c r="Q43" s="3">
        <f t="shared" si="5"/>
      </c>
    </row>
    <row r="44" spans="1:17" ht="12.75">
      <c r="A44" s="12">
        <v>38</v>
      </c>
      <c r="B44" s="36"/>
      <c r="C44" s="27">
        <f t="shared" si="6"/>
        <v>984.7454545454545</v>
      </c>
      <c r="D44" s="28">
        <f t="shared" si="7"/>
      </c>
      <c r="P44" s="3">
        <f t="shared" si="4"/>
      </c>
      <c r="Q44" s="3">
        <f t="shared" si="5"/>
      </c>
    </row>
    <row r="45" spans="1:17" ht="12.75">
      <c r="A45" s="12">
        <v>39</v>
      </c>
      <c r="B45" s="36"/>
      <c r="C45" s="27">
        <f t="shared" si="6"/>
        <v>992.2545454545455</v>
      </c>
      <c r="D45" s="28">
        <f t="shared" si="7"/>
      </c>
      <c r="P45" s="3">
        <f t="shared" si="4"/>
      </c>
      <c r="Q45" s="3">
        <f t="shared" si="5"/>
      </c>
    </row>
    <row r="46" spans="1:17" ht="12.75">
      <c r="A46" s="12">
        <v>40</v>
      </c>
      <c r="B46" s="36"/>
      <c r="C46" s="27">
        <f t="shared" si="6"/>
        <v>999.7636363636365</v>
      </c>
      <c r="D46" s="28">
        <f t="shared" si="7"/>
      </c>
      <c r="P46" s="3">
        <f t="shared" si="4"/>
      </c>
      <c r="Q46" s="3">
        <f t="shared" si="5"/>
      </c>
    </row>
    <row r="47" spans="1:17" ht="12.75">
      <c r="A47" s="11">
        <v>41</v>
      </c>
      <c r="B47" s="36"/>
      <c r="C47" s="27">
        <f t="shared" si="6"/>
        <v>1007.2727272727274</v>
      </c>
      <c r="D47" s="28">
        <f t="shared" si="7"/>
      </c>
      <c r="P47" s="3">
        <f t="shared" si="4"/>
      </c>
      <c r="Q47" s="3">
        <f t="shared" si="5"/>
      </c>
    </row>
    <row r="48" spans="1:17" ht="12.75">
      <c r="A48" s="11">
        <v>42</v>
      </c>
      <c r="B48" s="36"/>
      <c r="C48" s="27">
        <f t="shared" si="6"/>
        <v>1014.7818181818183</v>
      </c>
      <c r="D48" s="28">
        <f t="shared" si="7"/>
      </c>
      <c r="P48" s="3">
        <f t="shared" si="4"/>
      </c>
      <c r="Q48" s="3">
        <f t="shared" si="5"/>
      </c>
    </row>
    <row r="49" spans="1:17" ht="12.75">
      <c r="A49" s="11">
        <v>43</v>
      </c>
      <c r="B49" s="36"/>
      <c r="C49" s="27">
        <f t="shared" si="6"/>
        <v>1022.2909090909092</v>
      </c>
      <c r="D49" s="28">
        <f t="shared" si="7"/>
      </c>
      <c r="P49" s="3">
        <f t="shared" si="4"/>
      </c>
      <c r="Q49" s="3">
        <f t="shared" si="5"/>
      </c>
    </row>
    <row r="50" spans="1:17" ht="12.75">
      <c r="A50" s="11">
        <v>44</v>
      </c>
      <c r="B50" s="36"/>
      <c r="C50" s="27">
        <f t="shared" si="6"/>
        <v>1029.8000000000002</v>
      </c>
      <c r="D50" s="28">
        <f t="shared" si="7"/>
      </c>
      <c r="P50" s="3">
        <f t="shared" si="4"/>
      </c>
      <c r="Q50" s="3">
        <f t="shared" si="5"/>
      </c>
    </row>
    <row r="51" spans="1:17" ht="12.75">
      <c r="A51" s="11">
        <v>45</v>
      </c>
      <c r="B51" s="36"/>
      <c r="C51" s="27">
        <f t="shared" si="6"/>
        <v>1037.309090909091</v>
      </c>
      <c r="D51" s="28">
        <f t="shared" si="7"/>
      </c>
      <c r="P51" s="3">
        <f t="shared" si="4"/>
      </c>
      <c r="Q51" s="3">
        <f t="shared" si="5"/>
      </c>
    </row>
    <row r="52" spans="1:17" ht="12.75">
      <c r="A52" s="11">
        <v>46</v>
      </c>
      <c r="B52" s="36"/>
      <c r="C52" s="27">
        <f t="shared" si="6"/>
        <v>1044.818181818182</v>
      </c>
      <c r="D52" s="28">
        <f t="shared" si="7"/>
      </c>
      <c r="P52" s="3">
        <f t="shared" si="4"/>
      </c>
      <c r="Q52" s="3">
        <f t="shared" si="5"/>
      </c>
    </row>
    <row r="53" spans="1:17" ht="12.75">
      <c r="A53" s="11">
        <v>47</v>
      </c>
      <c r="B53" s="36"/>
      <c r="C53" s="27">
        <f t="shared" si="6"/>
        <v>1052.3272727272729</v>
      </c>
      <c r="D53" s="28">
        <f t="shared" si="7"/>
      </c>
      <c r="P53" s="3">
        <f t="shared" si="4"/>
      </c>
      <c r="Q53" s="3">
        <f t="shared" si="5"/>
      </c>
    </row>
    <row r="54" spans="1:17" ht="12.75">
      <c r="A54" s="11">
        <v>48</v>
      </c>
      <c r="B54" s="36"/>
      <c r="C54" s="27">
        <f t="shared" si="6"/>
        <v>1059.8363636363638</v>
      </c>
      <c r="D54" s="28">
        <f t="shared" si="7"/>
      </c>
      <c r="P54" s="3">
        <f t="shared" si="4"/>
      </c>
      <c r="Q54" s="3">
        <f t="shared" si="5"/>
      </c>
    </row>
    <row r="55" spans="1:17" ht="12.75">
      <c r="A55" s="11">
        <v>49</v>
      </c>
      <c r="B55" s="36"/>
      <c r="C55" s="27">
        <f t="shared" si="6"/>
        <v>1067.3454545454547</v>
      </c>
      <c r="D55" s="28">
        <f t="shared" si="7"/>
      </c>
      <c r="P55" s="3">
        <f t="shared" si="4"/>
      </c>
      <c r="Q55" s="3">
        <f t="shared" si="5"/>
      </c>
    </row>
    <row r="56" spans="1:17" ht="12.75">
      <c r="A56" s="11">
        <v>50</v>
      </c>
      <c r="B56" s="36"/>
      <c r="C56" s="27">
        <f t="shared" si="6"/>
        <v>1074.8545454545456</v>
      </c>
      <c r="D56" s="28">
        <f t="shared" si="7"/>
      </c>
      <c r="P56" s="3">
        <f t="shared" si="4"/>
      </c>
      <c r="Q56" s="3">
        <f t="shared" si="5"/>
      </c>
    </row>
    <row r="57" spans="1:17" ht="12.75">
      <c r="A57" s="11">
        <v>51</v>
      </c>
      <c r="B57" s="36"/>
      <c r="C57" s="27">
        <f t="shared" si="6"/>
        <v>1082.3636363636365</v>
      </c>
      <c r="D57" s="28">
        <f t="shared" si="7"/>
      </c>
      <c r="P57" s="3">
        <f t="shared" si="4"/>
      </c>
      <c r="Q57" s="3">
        <f t="shared" si="5"/>
      </c>
    </row>
    <row r="58" spans="1:17" ht="12.75">
      <c r="A58" s="11">
        <v>52</v>
      </c>
      <c r="B58" s="36"/>
      <c r="C58" s="27">
        <f t="shared" si="6"/>
        <v>1089.8727272727274</v>
      </c>
      <c r="D58" s="28">
        <f t="shared" si="7"/>
      </c>
      <c r="P58" s="3">
        <f t="shared" si="4"/>
      </c>
      <c r="Q58" s="3">
        <f t="shared" si="5"/>
      </c>
    </row>
    <row r="59" spans="1:17" ht="12.75">
      <c r="A59" s="11">
        <v>53</v>
      </c>
      <c r="B59" s="36"/>
      <c r="C59" s="27">
        <f t="shared" si="6"/>
        <v>1097.3818181818183</v>
      </c>
      <c r="D59" s="28">
        <f t="shared" si="7"/>
      </c>
      <c r="P59" s="3">
        <f t="shared" si="4"/>
      </c>
      <c r="Q59" s="3">
        <f t="shared" si="5"/>
      </c>
    </row>
    <row r="60" spans="1:17" ht="12.75">
      <c r="A60" s="11">
        <v>54</v>
      </c>
      <c r="B60" s="36"/>
      <c r="C60" s="27">
        <f t="shared" si="6"/>
        <v>1104.8909090909092</v>
      </c>
      <c r="D60" s="28">
        <f t="shared" si="7"/>
      </c>
      <c r="P60" s="3">
        <f t="shared" si="4"/>
      </c>
      <c r="Q60" s="3">
        <f t="shared" si="5"/>
      </c>
    </row>
    <row r="61" spans="1:17" ht="12.75">
      <c r="A61" s="11">
        <v>55</v>
      </c>
      <c r="B61" s="36"/>
      <c r="C61" s="27">
        <f t="shared" si="6"/>
        <v>1112.4</v>
      </c>
      <c r="D61" s="28">
        <f t="shared" si="7"/>
      </c>
      <c r="P61" s="3">
        <f t="shared" si="4"/>
      </c>
      <c r="Q61" s="3">
        <f t="shared" si="5"/>
      </c>
    </row>
    <row r="62" spans="1:17" ht="12.75">
      <c r="A62" s="12">
        <v>56</v>
      </c>
      <c r="B62" s="36"/>
      <c r="C62" s="27">
        <f t="shared" si="6"/>
        <v>1119.909090909091</v>
      </c>
      <c r="D62" s="28">
        <f t="shared" si="7"/>
      </c>
      <c r="P62" s="3">
        <f t="shared" si="4"/>
      </c>
      <c r="Q62" s="3">
        <f t="shared" si="5"/>
      </c>
    </row>
    <row r="63" spans="1:17" ht="12.75">
      <c r="A63" s="12">
        <v>57</v>
      </c>
      <c r="B63" s="36"/>
      <c r="C63" s="27">
        <f t="shared" si="6"/>
        <v>1127.418181818182</v>
      </c>
      <c r="D63" s="28">
        <f t="shared" si="7"/>
      </c>
      <c r="P63" s="3">
        <f t="shared" si="4"/>
      </c>
      <c r="Q63" s="3">
        <f t="shared" si="5"/>
      </c>
    </row>
    <row r="64" spans="1:4" ht="12.75">
      <c r="A64" s="12">
        <v>58</v>
      </c>
      <c r="B64" s="36"/>
      <c r="C64" s="27">
        <f t="shared" si="6"/>
        <v>1134.9272727272728</v>
      </c>
      <c r="D64" s="28">
        <f t="shared" si="7"/>
      </c>
    </row>
    <row r="65" spans="1:4" ht="12.75">
      <c r="A65" s="12">
        <v>59</v>
      </c>
      <c r="B65" s="36"/>
      <c r="C65" s="27">
        <f t="shared" si="6"/>
        <v>1142.4363636363637</v>
      </c>
      <c r="D65" s="28">
        <f t="shared" si="7"/>
      </c>
    </row>
    <row r="66" spans="1:4" ht="13.5" thickBot="1">
      <c r="A66" s="13">
        <v>60</v>
      </c>
      <c r="B66" s="39"/>
      <c r="C66" s="29">
        <f t="shared" si="6"/>
        <v>1149.9454545454546</v>
      </c>
      <c r="D66" s="30">
        <f t="shared" si="7"/>
      </c>
    </row>
  </sheetData>
  <sheetProtection password="A753" sheet="1" objects="1" scenarios="1"/>
  <conditionalFormatting sqref="I21:I22 C7:C66">
    <cfRule type="expression" priority="1" dxfId="0" stopIfTrue="1">
      <formula>ISNA(C7)</formula>
    </cfRule>
  </conditionalFormatting>
  <printOptions gridLines="1"/>
  <pageMargins left="0.5" right="0.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A1:W73"/>
  <sheetViews>
    <sheetView workbookViewId="0" topLeftCell="A1">
      <selection activeCell="A1" sqref="A1"/>
    </sheetView>
  </sheetViews>
  <sheetFormatPr defaultColWidth="9.140625" defaultRowHeight="12.75"/>
  <cols>
    <col min="1" max="14" width="10.57421875" style="3" customWidth="1"/>
    <col min="15" max="18" width="10.57421875" style="3" hidden="1" customWidth="1"/>
    <col min="19" max="26" width="0" style="3" hidden="1" customWidth="1"/>
    <col min="27" max="16384" width="9.140625" style="3" customWidth="1"/>
  </cols>
  <sheetData>
    <row r="1" ht="12.75">
      <c r="A1" s="2" t="s">
        <v>47</v>
      </c>
    </row>
    <row r="2" ht="12.75"/>
    <row r="3" spans="1:23" ht="13.5" thickBot="1">
      <c r="A3" s="44" t="s">
        <v>91</v>
      </c>
      <c r="U3" s="111" t="s">
        <v>92</v>
      </c>
      <c r="V3" s="111" t="s">
        <v>93</v>
      </c>
      <c r="W3" s="111" t="s">
        <v>94</v>
      </c>
    </row>
    <row r="4" spans="1:23" ht="13.5" thickBot="1">
      <c r="A4" s="14" t="s">
        <v>95</v>
      </c>
      <c r="B4" s="73">
        <v>5</v>
      </c>
      <c r="P4" s="3">
        <f aca="true" t="shared" si="0" ref="P4:P35">IF(ISNUMBER(D12),ABS(D12),"")</f>
      </c>
      <c r="Q4" s="3">
        <f aca="true" t="shared" si="1" ref="Q4:Q35">IF(ISNUMBER(D12),D12^2,"")</f>
      </c>
      <c r="T4" s="3">
        <v>1</v>
      </c>
      <c r="U4" s="3" t="e">
        <f>IF(A12&lt;$B$4,#N/A,$B$5)</f>
        <v>#N/A</v>
      </c>
      <c r="V4" s="112" t="e">
        <f aca="true" t="shared" si="2" ref="V4:V35">IF(A12&lt;$B$4,#N/A,U4+$D$5*(B12-U4))</f>
        <v>#N/A</v>
      </c>
      <c r="W4" s="113" t="e">
        <f>IF(A12&lt;$B$4,#N/A,$B$6)</f>
        <v>#N/A</v>
      </c>
    </row>
    <row r="5" spans="1:23" ht="13.5" thickBot="1">
      <c r="A5" s="14" t="s">
        <v>88</v>
      </c>
      <c r="B5" s="74">
        <v>737.33</v>
      </c>
      <c r="C5" s="47" t="s">
        <v>22</v>
      </c>
      <c r="D5" s="48">
        <v>0.4</v>
      </c>
      <c r="P5" s="3">
        <f t="shared" si="0"/>
      </c>
      <c r="Q5" s="3">
        <f t="shared" si="1"/>
      </c>
      <c r="T5" s="3">
        <v>2</v>
      </c>
      <c r="U5" s="113" t="e">
        <f aca="true" t="shared" si="3" ref="U5:U36">IF(A13&lt;$B$4,#N/A,IF(A13=$B$4,$B$5,V4+W4))</f>
        <v>#N/A</v>
      </c>
      <c r="V5" s="112" t="e">
        <f t="shared" si="2"/>
        <v>#N/A</v>
      </c>
      <c r="W5" s="113" t="e">
        <f aca="true" t="shared" si="4" ref="W5:W36">IF(A13&lt;$B$4,#N/A,IF(A13=$B$4,$B$6,W4+$D$8*(U5-U4-W4)))</f>
        <v>#N/A</v>
      </c>
    </row>
    <row r="6" spans="1:23" ht="13.5" thickBot="1">
      <c r="A6" s="14" t="s">
        <v>89</v>
      </c>
      <c r="B6" s="75">
        <v>9.3</v>
      </c>
      <c r="C6" s="95" t="s">
        <v>55</v>
      </c>
      <c r="D6" s="48">
        <v>0.1</v>
      </c>
      <c r="P6" s="3">
        <f t="shared" si="0"/>
      </c>
      <c r="Q6" s="3">
        <f t="shared" si="1"/>
      </c>
      <c r="T6" s="3">
        <v>3</v>
      </c>
      <c r="U6" s="113" t="e">
        <f t="shared" si="3"/>
        <v>#N/A</v>
      </c>
      <c r="V6" s="112" t="e">
        <f t="shared" si="2"/>
        <v>#N/A</v>
      </c>
      <c r="W6" s="113" t="e">
        <f t="shared" si="4"/>
        <v>#N/A</v>
      </c>
    </row>
    <row r="7" spans="16:23" ht="13.5" thickBot="1">
      <c r="P7" s="3">
        <f t="shared" si="0"/>
      </c>
      <c r="Q7" s="3">
        <f t="shared" si="1"/>
      </c>
      <c r="T7" s="3">
        <v>4</v>
      </c>
      <c r="U7" s="113" t="e">
        <f t="shared" si="3"/>
        <v>#N/A</v>
      </c>
      <c r="V7" s="112" t="e">
        <f t="shared" si="2"/>
        <v>#N/A</v>
      </c>
      <c r="W7" s="113" t="e">
        <f t="shared" si="4"/>
        <v>#N/A</v>
      </c>
    </row>
    <row r="8" spans="1:23" ht="13.5" thickBot="1">
      <c r="A8" s="4" t="s">
        <v>0</v>
      </c>
      <c r="B8" s="19">
        <f>IF(COUNT(P4:P63)&gt;0,AVERAGE(P4:P63),"")</f>
        <v>5.387292799999978</v>
      </c>
      <c r="C8" s="47" t="s">
        <v>28</v>
      </c>
      <c r="D8" s="48">
        <v>0.3</v>
      </c>
      <c r="P8" s="3">
        <f t="shared" si="0"/>
      </c>
      <c r="Q8" s="3">
        <f t="shared" si="1"/>
      </c>
      <c r="T8" s="3">
        <v>5</v>
      </c>
      <c r="U8" s="113">
        <f t="shared" si="3"/>
        <v>737.33</v>
      </c>
      <c r="V8" s="112">
        <f t="shared" si="2"/>
        <v>738.398</v>
      </c>
      <c r="W8" s="113">
        <f t="shared" si="4"/>
        <v>9.3</v>
      </c>
    </row>
    <row r="9" spans="1:23" ht="13.5" thickBot="1">
      <c r="A9" s="5" t="s">
        <v>1</v>
      </c>
      <c r="B9" s="20">
        <f>IF(COUNT(Q4:Q63)&gt;1,SUM(Q4:Q63)/(COUNT(Q4:Q63)-1),"")</f>
        <v>68.98226783647996</v>
      </c>
      <c r="C9" s="95" t="s">
        <v>56</v>
      </c>
      <c r="D9" s="48">
        <v>0.1</v>
      </c>
      <c r="P9" s="3">
        <f t="shared" si="0"/>
        <v>5.697999999999979</v>
      </c>
      <c r="Q9" s="3">
        <f t="shared" si="1"/>
        <v>32.46720399999976</v>
      </c>
      <c r="T9" s="3">
        <v>6</v>
      </c>
      <c r="U9" s="113">
        <f t="shared" si="3"/>
        <v>747.698</v>
      </c>
      <c r="V9" s="112">
        <f t="shared" si="2"/>
        <v>745.4188</v>
      </c>
      <c r="W9" s="113">
        <f t="shared" si="4"/>
        <v>9.620399999999982</v>
      </c>
    </row>
    <row r="10" spans="16:23" ht="13.5" thickBot="1">
      <c r="P10" s="3">
        <f t="shared" si="0"/>
        <v>2.9607999999999493</v>
      </c>
      <c r="Q10" s="3">
        <f t="shared" si="1"/>
        <v>8.7663366399997</v>
      </c>
      <c r="T10" s="3">
        <v>7</v>
      </c>
      <c r="U10" s="113">
        <f t="shared" si="3"/>
        <v>755.0392</v>
      </c>
      <c r="V10" s="112">
        <f t="shared" si="2"/>
        <v>756.22352</v>
      </c>
      <c r="W10" s="113">
        <f t="shared" si="4"/>
        <v>8.93664000000001</v>
      </c>
    </row>
    <row r="11" spans="1:23" ht="13.5" thickBot="1">
      <c r="A11" s="6" t="s">
        <v>2</v>
      </c>
      <c r="B11" s="101" t="s">
        <v>65</v>
      </c>
      <c r="C11" s="110" t="s">
        <v>4</v>
      </c>
      <c r="D11" s="114" t="s">
        <v>5</v>
      </c>
      <c r="P11" s="3">
        <f t="shared" si="0"/>
        <v>15.160160000000019</v>
      </c>
      <c r="Q11" s="3">
        <f t="shared" si="1"/>
        <v>229.83045122560057</v>
      </c>
      <c r="T11" s="3">
        <v>8</v>
      </c>
      <c r="U11" s="113">
        <f t="shared" si="3"/>
        <v>765.16016</v>
      </c>
      <c r="V11" s="112">
        <f t="shared" si="2"/>
        <v>759.096096</v>
      </c>
      <c r="W11" s="113">
        <f t="shared" si="4"/>
        <v>9.291935999999996</v>
      </c>
    </row>
    <row r="12" spans="1:23" ht="12.75">
      <c r="A12" s="10">
        <v>1</v>
      </c>
      <c r="B12" s="34">
        <v>700</v>
      </c>
      <c r="C12" s="25" t="e">
        <f aca="true" t="shared" si="5" ref="C12:C43">IF(OR(A12&lt;=$B$4,ISBLANK(B11)),#N/A,U4)</f>
        <v>#N/A</v>
      </c>
      <c r="D12" s="26">
        <f aca="true" t="shared" si="6" ref="D12:D43">IF(OR(ISBLANK(B12),ISNA(C12)),"",B12-C12)</f>
      </c>
      <c r="P12" s="3">
        <f t="shared" si="0"/>
        <v>1.6119680000000471</v>
      </c>
      <c r="Q12" s="3">
        <f t="shared" si="1"/>
        <v>2.598440833024152</v>
      </c>
      <c r="T12" s="3">
        <v>9</v>
      </c>
      <c r="U12" s="113">
        <f t="shared" si="3"/>
        <v>768.388032</v>
      </c>
      <c r="V12" s="112">
        <f t="shared" si="2"/>
        <v>769.0328192</v>
      </c>
      <c r="W12" s="113">
        <f t="shared" si="4"/>
        <v>7.4727167999999775</v>
      </c>
    </row>
    <row r="13" spans="1:23" ht="12.75">
      <c r="A13" s="11">
        <v>2</v>
      </c>
      <c r="B13" s="36">
        <v>724</v>
      </c>
      <c r="C13" s="27" t="e">
        <f t="shared" si="5"/>
        <v>#N/A</v>
      </c>
      <c r="D13" s="28">
        <f t="shared" si="6"/>
      </c>
      <c r="P13" s="3">
        <f t="shared" si="0"/>
        <v>1.5055359999998927</v>
      </c>
      <c r="Q13" s="3">
        <f t="shared" si="1"/>
        <v>2.266638647295677</v>
      </c>
      <c r="T13" s="3">
        <v>10</v>
      </c>
      <c r="U13" s="113">
        <f t="shared" si="3"/>
        <v>776.5055359999999</v>
      </c>
      <c r="V13" s="112">
        <f t="shared" si="2"/>
        <v>775.9033215999999</v>
      </c>
      <c r="W13" s="113">
        <f t="shared" si="4"/>
        <v>7.666152959999966</v>
      </c>
    </row>
    <row r="14" spans="1:23" ht="12.75">
      <c r="A14" s="11">
        <v>3</v>
      </c>
      <c r="B14" s="36">
        <v>720</v>
      </c>
      <c r="C14" s="27" t="e">
        <f t="shared" si="5"/>
        <v>#N/A</v>
      </c>
      <c r="D14" s="28">
        <f t="shared" si="6"/>
      </c>
      <c r="F14" s="16"/>
      <c r="G14" s="18"/>
      <c r="P14" s="3">
        <f t="shared" si="0"/>
      </c>
      <c r="Q14" s="3">
        <f t="shared" si="1"/>
      </c>
      <c r="T14" s="3">
        <v>11</v>
      </c>
      <c r="U14" s="113">
        <f t="shared" si="3"/>
        <v>783.5694745599999</v>
      </c>
      <c r="V14" s="112">
        <f t="shared" si="2"/>
        <v>470.1416847359999</v>
      </c>
      <c r="W14" s="113">
        <f t="shared" si="4"/>
        <v>7.485488639999975</v>
      </c>
    </row>
    <row r="15" spans="1:23" ht="12.75">
      <c r="A15" s="11">
        <v>4</v>
      </c>
      <c r="B15" s="36">
        <v>728</v>
      </c>
      <c r="C15" s="27" t="e">
        <f t="shared" si="5"/>
        <v>#N/A</v>
      </c>
      <c r="D15" s="28">
        <f t="shared" si="6"/>
      </c>
      <c r="F15" s="16">
        <f>F22</f>
        <v>11</v>
      </c>
      <c r="G15" s="18">
        <f>I22</f>
        <v>783.5694745599999</v>
      </c>
      <c r="P15" s="3">
        <f t="shared" si="0"/>
      </c>
      <c r="Q15" s="3">
        <f t="shared" si="1"/>
      </c>
      <c r="T15" s="3">
        <v>12</v>
      </c>
      <c r="U15" s="113">
        <f t="shared" si="3"/>
        <v>477.62717337599986</v>
      </c>
      <c r="V15" s="112">
        <f t="shared" si="2"/>
        <v>286.57630402559994</v>
      </c>
      <c r="W15" s="113">
        <f t="shared" si="4"/>
        <v>-86.54284830720003</v>
      </c>
    </row>
    <row r="16" spans="1:23" ht="12.75">
      <c r="A16" s="11">
        <v>5</v>
      </c>
      <c r="B16" s="36">
        <v>740</v>
      </c>
      <c r="C16" s="27" t="e">
        <f t="shared" si="5"/>
        <v>#N/A</v>
      </c>
      <c r="D16" s="28">
        <f t="shared" si="6"/>
      </c>
      <c r="P16" s="3">
        <f t="shared" si="0"/>
      </c>
      <c r="Q16" s="3">
        <f t="shared" si="1"/>
      </c>
      <c r="T16" s="3">
        <v>13</v>
      </c>
      <c r="U16" s="113">
        <f t="shared" si="3"/>
        <v>200.03345571839992</v>
      </c>
      <c r="V16" s="112">
        <f t="shared" si="2"/>
        <v>120.02007343103995</v>
      </c>
      <c r="W16" s="113">
        <f t="shared" si="4"/>
        <v>-143.85810911232</v>
      </c>
    </row>
    <row r="17" spans="1:23" ht="12.75">
      <c r="A17" s="11">
        <v>6</v>
      </c>
      <c r="B17" s="36">
        <v>742</v>
      </c>
      <c r="C17" s="27">
        <f t="shared" si="5"/>
        <v>747.698</v>
      </c>
      <c r="D17" s="28">
        <f t="shared" si="6"/>
        <v>-5.697999999999979</v>
      </c>
      <c r="P17" s="3">
        <f t="shared" si="0"/>
      </c>
      <c r="Q17" s="3">
        <f t="shared" si="1"/>
      </c>
      <c r="T17" s="3">
        <v>14</v>
      </c>
      <c r="U17" s="113">
        <f t="shared" si="3"/>
        <v>-23.838035681280047</v>
      </c>
      <c r="V17" s="112">
        <f t="shared" si="2"/>
        <v>-14.302821408768027</v>
      </c>
      <c r="W17" s="113">
        <f t="shared" si="4"/>
        <v>-167.862123798528</v>
      </c>
    </row>
    <row r="18" spans="1:23" ht="12.75">
      <c r="A18" s="11">
        <v>7</v>
      </c>
      <c r="B18" s="36">
        <v>758</v>
      </c>
      <c r="C18" s="27">
        <f t="shared" si="5"/>
        <v>755.0392</v>
      </c>
      <c r="D18" s="28">
        <f t="shared" si="6"/>
        <v>2.9607999999999493</v>
      </c>
      <c r="I18" s="16" t="str">
        <f>"B"&amp;(11+F22)</f>
        <v>B22</v>
      </c>
      <c r="P18" s="3">
        <f t="shared" si="0"/>
      </c>
      <c r="Q18" s="3">
        <f t="shared" si="1"/>
      </c>
      <c r="T18" s="3">
        <v>15</v>
      </c>
      <c r="U18" s="113">
        <f t="shared" si="3"/>
        <v>-182.16494520729603</v>
      </c>
      <c r="V18" s="112">
        <f t="shared" si="2"/>
        <v>-109.29896712437761</v>
      </c>
      <c r="W18" s="113">
        <f t="shared" si="4"/>
        <v>-165.0015595167744</v>
      </c>
    </row>
    <row r="19" spans="1:23" ht="12.75">
      <c r="A19" s="11">
        <v>8</v>
      </c>
      <c r="B19" s="36">
        <v>750</v>
      </c>
      <c r="C19" s="27">
        <f t="shared" si="5"/>
        <v>765.16016</v>
      </c>
      <c r="D19" s="28">
        <f t="shared" si="6"/>
        <v>-15.160160000000019</v>
      </c>
      <c r="I19" s="16" t="str">
        <f>"C"&amp;(11+F22)</f>
        <v>C22</v>
      </c>
      <c r="P19" s="3">
        <f t="shared" si="0"/>
      </c>
      <c r="Q19" s="3">
        <f t="shared" si="1"/>
      </c>
      <c r="T19" s="3">
        <v>16</v>
      </c>
      <c r="U19" s="113">
        <f t="shared" si="3"/>
        <v>-274.30052664115203</v>
      </c>
      <c r="V19" s="112">
        <f t="shared" si="2"/>
        <v>-164.5803159846912</v>
      </c>
      <c r="W19" s="113">
        <f t="shared" si="4"/>
        <v>-143.1417660918989</v>
      </c>
    </row>
    <row r="20" spans="1:23" ht="13.5" thickBot="1">
      <c r="A20" s="11">
        <v>9</v>
      </c>
      <c r="B20" s="36">
        <v>770</v>
      </c>
      <c r="C20" s="27">
        <f t="shared" si="5"/>
        <v>768.388032</v>
      </c>
      <c r="D20" s="28">
        <f t="shared" si="6"/>
        <v>1.6119680000000471</v>
      </c>
      <c r="P20" s="3">
        <f t="shared" si="0"/>
      </c>
      <c r="Q20" s="3">
        <f t="shared" si="1"/>
      </c>
      <c r="T20" s="3">
        <v>17</v>
      </c>
      <c r="U20" s="113">
        <f t="shared" si="3"/>
        <v>-307.7220820765901</v>
      </c>
      <c r="V20" s="112">
        <f t="shared" si="2"/>
        <v>-184.63324924595406</v>
      </c>
      <c r="W20" s="113">
        <f t="shared" si="4"/>
        <v>-110.22570289496065</v>
      </c>
    </row>
    <row r="21" spans="1:23" ht="13.5" thickBot="1">
      <c r="A21" s="11">
        <v>10</v>
      </c>
      <c r="B21" s="36">
        <v>775</v>
      </c>
      <c r="C21" s="27">
        <f t="shared" si="5"/>
        <v>776.5055359999999</v>
      </c>
      <c r="D21" s="28">
        <f t="shared" si="6"/>
        <v>-1.5055359999998927</v>
      </c>
      <c r="H21" s="14" t="s">
        <v>26</v>
      </c>
      <c r="I21" s="17" t="e">
        <f ca="1">IF(ISNUMBER(INDIRECT(I18)),INDIRECT(I18),#N/A)</f>
        <v>#N/A</v>
      </c>
      <c r="P21" s="3">
        <f t="shared" si="0"/>
      </c>
      <c r="Q21" s="3">
        <f t="shared" si="1"/>
      </c>
      <c r="T21" s="3">
        <v>18</v>
      </c>
      <c r="U21" s="113">
        <f t="shared" si="3"/>
        <v>-294.8589521409147</v>
      </c>
      <c r="V21" s="112">
        <f t="shared" si="2"/>
        <v>-176.91537128454883</v>
      </c>
      <c r="W21" s="113">
        <f t="shared" si="4"/>
        <v>-73.29905304576985</v>
      </c>
    </row>
    <row r="22" spans="1:23" ht="13.5" thickBot="1">
      <c r="A22" s="11">
        <v>11</v>
      </c>
      <c r="B22" s="36"/>
      <c r="C22" s="27">
        <f t="shared" si="5"/>
        <v>783.5694745599999</v>
      </c>
      <c r="D22" s="28">
        <f t="shared" si="6"/>
      </c>
      <c r="E22" s="4" t="s">
        <v>25</v>
      </c>
      <c r="F22" s="40">
        <v>11</v>
      </c>
      <c r="H22" s="14" t="s">
        <v>27</v>
      </c>
      <c r="I22" s="15">
        <f ca="1">IF(ISNUMBER(INDIRECT(I19)),INDIRECT(I19),#N/A)</f>
        <v>783.5694745599999</v>
      </c>
      <c r="P22" s="3">
        <f t="shared" si="0"/>
      </c>
      <c r="Q22" s="3">
        <f t="shared" si="1"/>
      </c>
      <c r="T22" s="3">
        <v>19</v>
      </c>
      <c r="U22" s="113">
        <f t="shared" si="3"/>
        <v>-250.21442433031868</v>
      </c>
      <c r="V22" s="112">
        <f t="shared" si="2"/>
        <v>-150.1286545981912</v>
      </c>
      <c r="W22" s="113">
        <f t="shared" si="4"/>
        <v>-37.91597878886009</v>
      </c>
    </row>
    <row r="23" spans="1:23" ht="12.75">
      <c r="A23" s="11">
        <v>12</v>
      </c>
      <c r="B23" s="36"/>
      <c r="C23" s="27" t="e">
        <f t="shared" si="5"/>
        <v>#N/A</v>
      </c>
      <c r="D23" s="28">
        <f t="shared" si="6"/>
      </c>
      <c r="P23" s="3">
        <f t="shared" si="0"/>
      </c>
      <c r="Q23" s="3">
        <f t="shared" si="1"/>
      </c>
      <c r="T23" s="3">
        <v>20</v>
      </c>
      <c r="U23" s="113">
        <f t="shared" si="3"/>
        <v>-188.04463338705128</v>
      </c>
      <c r="V23" s="112">
        <f t="shared" si="2"/>
        <v>-112.82678003223076</v>
      </c>
      <c r="W23" s="113">
        <f t="shared" si="4"/>
        <v>-7.890247869221842</v>
      </c>
    </row>
    <row r="24" spans="1:23" ht="12.75">
      <c r="A24" s="11">
        <v>13</v>
      </c>
      <c r="B24" s="36"/>
      <c r="C24" s="27" t="e">
        <f t="shared" si="5"/>
        <v>#N/A</v>
      </c>
      <c r="D24" s="28">
        <f t="shared" si="6"/>
      </c>
      <c r="P24" s="3">
        <f t="shared" si="0"/>
      </c>
      <c r="Q24" s="3">
        <f t="shared" si="1"/>
      </c>
      <c r="T24" s="3">
        <v>21</v>
      </c>
      <c r="U24" s="113">
        <f t="shared" si="3"/>
        <v>-120.7170279014526</v>
      </c>
      <c r="V24" s="112">
        <f t="shared" si="2"/>
        <v>-72.43021674087156</v>
      </c>
      <c r="W24" s="113">
        <f t="shared" si="4"/>
        <v>14.675108137224314</v>
      </c>
    </row>
    <row r="25" spans="1:23" ht="12.75">
      <c r="A25" s="11">
        <v>14</v>
      </c>
      <c r="B25" s="36"/>
      <c r="C25" s="27" t="e">
        <f t="shared" si="5"/>
        <v>#N/A</v>
      </c>
      <c r="D25" s="28">
        <f t="shared" si="6"/>
      </c>
      <c r="P25" s="3">
        <f t="shared" si="0"/>
      </c>
      <c r="Q25" s="3">
        <f t="shared" si="1"/>
      </c>
      <c r="T25" s="3">
        <v>22</v>
      </c>
      <c r="U25" s="113">
        <f t="shared" si="3"/>
        <v>-57.755108603647244</v>
      </c>
      <c r="V25" s="112">
        <f t="shared" si="2"/>
        <v>-34.65306516218834</v>
      </c>
      <c r="W25" s="113">
        <f t="shared" si="4"/>
        <v>29.161151485398626</v>
      </c>
    </row>
    <row r="26" spans="1:23" ht="12.75">
      <c r="A26" s="11">
        <v>15</v>
      </c>
      <c r="B26" s="36"/>
      <c r="C26" s="27" t="e">
        <f t="shared" si="5"/>
        <v>#N/A</v>
      </c>
      <c r="D26" s="28">
        <f t="shared" si="6"/>
      </c>
      <c r="P26" s="3">
        <f t="shared" si="0"/>
      </c>
      <c r="Q26" s="3">
        <f t="shared" si="1"/>
      </c>
      <c r="T26" s="3">
        <v>23</v>
      </c>
      <c r="U26" s="113">
        <f t="shared" si="3"/>
        <v>-5.491913676789714</v>
      </c>
      <c r="V26" s="112">
        <f t="shared" si="2"/>
        <v>-3.2951482060738284</v>
      </c>
      <c r="W26" s="113">
        <f t="shared" si="4"/>
        <v>36.091764517836296</v>
      </c>
    </row>
    <row r="27" spans="1:23" ht="12.75">
      <c r="A27" s="12">
        <v>16</v>
      </c>
      <c r="B27" s="36"/>
      <c r="C27" s="27" t="e">
        <f t="shared" si="5"/>
        <v>#N/A</v>
      </c>
      <c r="D27" s="28">
        <f t="shared" si="6"/>
      </c>
      <c r="P27" s="3">
        <f t="shared" si="0"/>
      </c>
      <c r="Q27" s="3">
        <f t="shared" si="1"/>
      </c>
      <c r="T27" s="3">
        <v>24</v>
      </c>
      <c r="U27" s="113">
        <f t="shared" si="3"/>
        <v>32.79661631176247</v>
      </c>
      <c r="V27" s="112">
        <f t="shared" si="2"/>
        <v>19.67796978705748</v>
      </c>
      <c r="W27" s="113">
        <f t="shared" si="4"/>
        <v>36.75079415905106</v>
      </c>
    </row>
    <row r="28" spans="1:23" ht="12.75">
      <c r="A28" s="12">
        <v>17</v>
      </c>
      <c r="B28" s="38"/>
      <c r="C28" s="27" t="e">
        <f t="shared" si="5"/>
        <v>#N/A</v>
      </c>
      <c r="D28" s="28">
        <f t="shared" si="6"/>
      </c>
      <c r="P28" s="3">
        <f t="shared" si="0"/>
      </c>
      <c r="Q28" s="3">
        <f t="shared" si="1"/>
      </c>
      <c r="T28" s="3">
        <v>25</v>
      </c>
      <c r="U28" s="113">
        <f t="shared" si="3"/>
        <v>56.428763946108546</v>
      </c>
      <c r="V28" s="112">
        <f t="shared" si="2"/>
        <v>33.857258367665125</v>
      </c>
      <c r="W28" s="113">
        <f t="shared" si="4"/>
        <v>32.81520020163956</v>
      </c>
    </row>
    <row r="29" spans="1:23" ht="12.75">
      <c r="A29" s="12">
        <v>18</v>
      </c>
      <c r="B29" s="38"/>
      <c r="C29" s="27" t="e">
        <f t="shared" si="5"/>
        <v>#N/A</v>
      </c>
      <c r="D29" s="28">
        <f t="shared" si="6"/>
      </c>
      <c r="P29" s="3">
        <f t="shared" si="0"/>
      </c>
      <c r="Q29" s="3">
        <f t="shared" si="1"/>
      </c>
      <c r="T29" s="3">
        <v>26</v>
      </c>
      <c r="U29" s="113">
        <f t="shared" si="3"/>
        <v>66.6724585693047</v>
      </c>
      <c r="V29" s="112">
        <f t="shared" si="2"/>
        <v>40.00347514158281</v>
      </c>
      <c r="W29" s="113">
        <f t="shared" si="4"/>
        <v>26.04374852810654</v>
      </c>
    </row>
    <row r="30" spans="1:23" ht="12.75">
      <c r="A30" s="12">
        <v>19</v>
      </c>
      <c r="B30" s="38"/>
      <c r="C30" s="27" t="e">
        <f t="shared" si="5"/>
        <v>#N/A</v>
      </c>
      <c r="D30" s="28">
        <f t="shared" si="6"/>
      </c>
      <c r="P30" s="3">
        <f t="shared" si="0"/>
      </c>
      <c r="Q30" s="3">
        <f t="shared" si="1"/>
      </c>
      <c r="T30" s="3">
        <v>27</v>
      </c>
      <c r="U30" s="113">
        <f t="shared" si="3"/>
        <v>66.04722366968934</v>
      </c>
      <c r="V30" s="112">
        <f t="shared" si="2"/>
        <v>39.6283342018136</v>
      </c>
      <c r="W30" s="113">
        <f t="shared" si="4"/>
        <v>18.043053499789973</v>
      </c>
    </row>
    <row r="31" spans="1:23" ht="12.75">
      <c r="A31" s="12">
        <v>20</v>
      </c>
      <c r="B31" s="38"/>
      <c r="C31" s="27" t="e">
        <f t="shared" si="5"/>
        <v>#N/A</v>
      </c>
      <c r="D31" s="28">
        <f t="shared" si="6"/>
      </c>
      <c r="P31" s="3">
        <f t="shared" si="0"/>
      </c>
      <c r="Q31" s="3">
        <f t="shared" si="1"/>
      </c>
      <c r="T31" s="3">
        <v>28</v>
      </c>
      <c r="U31" s="113">
        <f t="shared" si="3"/>
        <v>57.67138770160358</v>
      </c>
      <c r="V31" s="112">
        <f t="shared" si="2"/>
        <v>34.60283262096215</v>
      </c>
      <c r="W31" s="113">
        <f t="shared" si="4"/>
        <v>10.117386659427252</v>
      </c>
    </row>
    <row r="32" spans="1:23" ht="12.75">
      <c r="A32" s="11">
        <v>21</v>
      </c>
      <c r="B32" s="38"/>
      <c r="C32" s="27" t="e">
        <f t="shared" si="5"/>
        <v>#N/A</v>
      </c>
      <c r="D32" s="28">
        <f t="shared" si="6"/>
      </c>
      <c r="P32" s="3">
        <f t="shared" si="0"/>
      </c>
      <c r="Q32" s="3">
        <f t="shared" si="1"/>
      </c>
      <c r="T32" s="3">
        <v>29</v>
      </c>
      <c r="U32" s="113">
        <f t="shared" si="3"/>
        <v>44.7202192803894</v>
      </c>
      <c r="V32" s="112">
        <f t="shared" si="2"/>
        <v>26.83213156823364</v>
      </c>
      <c r="W32" s="113">
        <f t="shared" si="4"/>
        <v>3.196820135234823</v>
      </c>
    </row>
    <row r="33" spans="1:23" ht="12.75">
      <c r="A33" s="11">
        <v>22</v>
      </c>
      <c r="B33" s="38"/>
      <c r="C33" s="27" t="e">
        <f t="shared" si="5"/>
        <v>#N/A</v>
      </c>
      <c r="D33" s="28">
        <f t="shared" si="6"/>
      </c>
      <c r="P33" s="3">
        <f t="shared" si="0"/>
      </c>
      <c r="Q33" s="3">
        <f t="shared" si="1"/>
      </c>
      <c r="T33" s="3">
        <v>30</v>
      </c>
      <c r="U33" s="113">
        <f t="shared" si="3"/>
        <v>30.02895170346846</v>
      </c>
      <c r="V33" s="112">
        <f t="shared" si="2"/>
        <v>18.017371022081075</v>
      </c>
      <c r="W33" s="113">
        <f t="shared" si="4"/>
        <v>-2.1696061784119056</v>
      </c>
    </row>
    <row r="34" spans="1:23" ht="12.75">
      <c r="A34" s="11">
        <v>23</v>
      </c>
      <c r="B34" s="38"/>
      <c r="C34" s="27" t="e">
        <f t="shared" si="5"/>
        <v>#N/A</v>
      </c>
      <c r="D34" s="28">
        <f t="shared" si="6"/>
      </c>
      <c r="P34" s="3">
        <f t="shared" si="0"/>
      </c>
      <c r="Q34" s="3">
        <f t="shared" si="1"/>
      </c>
      <c r="T34" s="3">
        <v>31</v>
      </c>
      <c r="U34" s="113">
        <f t="shared" si="3"/>
        <v>15.84776484366917</v>
      </c>
      <c r="V34" s="112">
        <f t="shared" si="2"/>
        <v>9.508658906201502</v>
      </c>
      <c r="W34" s="113">
        <f t="shared" si="4"/>
        <v>-5.773080382828121</v>
      </c>
    </row>
    <row r="35" spans="1:23" ht="12.75">
      <c r="A35" s="11">
        <v>24</v>
      </c>
      <c r="B35" s="38"/>
      <c r="C35" s="27" t="e">
        <f t="shared" si="5"/>
        <v>#N/A</v>
      </c>
      <c r="D35" s="28">
        <f t="shared" si="6"/>
      </c>
      <c r="P35" s="3">
        <f t="shared" si="0"/>
      </c>
      <c r="Q35" s="3">
        <f t="shared" si="1"/>
      </c>
      <c r="T35" s="3">
        <v>32</v>
      </c>
      <c r="U35" s="113">
        <f t="shared" si="3"/>
        <v>3.7355785233733805</v>
      </c>
      <c r="V35" s="112">
        <f t="shared" si="2"/>
        <v>2.241347114024028</v>
      </c>
      <c r="W35" s="113">
        <f t="shared" si="4"/>
        <v>-7.674812164068422</v>
      </c>
    </row>
    <row r="36" spans="1:23" ht="12.75">
      <c r="A36" s="11">
        <v>25</v>
      </c>
      <c r="B36" s="38"/>
      <c r="C36" s="27" t="e">
        <f t="shared" si="5"/>
        <v>#N/A</v>
      </c>
      <c r="D36" s="28">
        <f t="shared" si="6"/>
      </c>
      <c r="P36" s="3">
        <f aca="true" t="shared" si="7" ref="P36:P63">IF(ISNUMBER(D44),ABS(D44),"")</f>
      </c>
      <c r="Q36" s="3">
        <f aca="true" t="shared" si="8" ref="Q36:Q63">IF(ISNUMBER(D44),D44^2,"")</f>
      </c>
      <c r="T36" s="3">
        <v>33</v>
      </c>
      <c r="U36" s="113">
        <f t="shared" si="3"/>
        <v>-5.4334650500443935</v>
      </c>
      <c r="V36" s="112">
        <f aca="true" t="shared" si="9" ref="V36:V63">IF(A44&lt;$B$4,#N/A,U36+$D$5*(B44-U36))</f>
        <v>-3.260079030026636</v>
      </c>
      <c r="W36" s="113">
        <f t="shared" si="4"/>
        <v>-8.123081586873228</v>
      </c>
    </row>
    <row r="37" spans="1:23" ht="12.75">
      <c r="A37" s="11">
        <v>26</v>
      </c>
      <c r="B37" s="38"/>
      <c r="C37" s="27" t="e">
        <f t="shared" si="5"/>
        <v>#N/A</v>
      </c>
      <c r="D37" s="28">
        <f t="shared" si="6"/>
      </c>
      <c r="P37" s="3">
        <f t="shared" si="7"/>
      </c>
      <c r="Q37" s="3">
        <f t="shared" si="8"/>
      </c>
      <c r="T37" s="3">
        <v>34</v>
      </c>
      <c r="U37" s="113">
        <f aca="true" t="shared" si="10" ref="U37:U63">IF(A45&lt;$B$4,#N/A,IF(A45=$B$4,$B$5,V36+W36))</f>
        <v>-11.383160616899865</v>
      </c>
      <c r="V37" s="112">
        <f t="shared" si="9"/>
        <v>-6.8298963701399185</v>
      </c>
      <c r="W37" s="113">
        <f aca="true" t="shared" si="11" ref="W37:W63">IF(A45&lt;$B$4,#N/A,IF(A45=$B$4,$B$6,W36+$D$8*(U37-U36-W36)))</f>
        <v>-7.471065780867901</v>
      </c>
    </row>
    <row r="38" spans="1:23" ht="12.75">
      <c r="A38" s="11">
        <v>27</v>
      </c>
      <c r="B38" s="38"/>
      <c r="C38" s="27" t="e">
        <f t="shared" si="5"/>
        <v>#N/A</v>
      </c>
      <c r="D38" s="28">
        <f t="shared" si="6"/>
      </c>
      <c r="P38" s="3">
        <f t="shared" si="7"/>
      </c>
      <c r="Q38" s="3">
        <f t="shared" si="8"/>
      </c>
      <c r="T38" s="3">
        <v>35</v>
      </c>
      <c r="U38" s="113">
        <f t="shared" si="10"/>
        <v>-14.30096215100782</v>
      </c>
      <c r="V38" s="112">
        <f t="shared" si="9"/>
        <v>-8.58057729060469</v>
      </c>
      <c r="W38" s="113">
        <f t="shared" si="11"/>
        <v>-6.105086506839918</v>
      </c>
    </row>
    <row r="39" spans="1:23" ht="12.75">
      <c r="A39" s="11">
        <v>28</v>
      </c>
      <c r="B39" s="38"/>
      <c r="C39" s="27" t="e">
        <f t="shared" si="5"/>
        <v>#N/A</v>
      </c>
      <c r="D39" s="28">
        <f t="shared" si="6"/>
      </c>
      <c r="P39" s="3">
        <f t="shared" si="7"/>
      </c>
      <c r="Q39" s="3">
        <f t="shared" si="8"/>
      </c>
      <c r="T39" s="3">
        <v>36</v>
      </c>
      <c r="U39" s="113">
        <f t="shared" si="10"/>
        <v>-14.685663797444608</v>
      </c>
      <c r="V39" s="112">
        <f t="shared" si="9"/>
        <v>-8.811398278466765</v>
      </c>
      <c r="W39" s="113">
        <f t="shared" si="11"/>
        <v>-4.388971048718979</v>
      </c>
    </row>
    <row r="40" spans="1:23" ht="12.75">
      <c r="A40" s="11">
        <v>29</v>
      </c>
      <c r="B40" s="38"/>
      <c r="C40" s="27" t="e">
        <f t="shared" si="5"/>
        <v>#N/A</v>
      </c>
      <c r="D40" s="28">
        <f t="shared" si="6"/>
      </c>
      <c r="P40" s="3">
        <f t="shared" si="7"/>
      </c>
      <c r="Q40" s="3">
        <f t="shared" si="8"/>
      </c>
      <c r="T40" s="3">
        <v>37</v>
      </c>
      <c r="U40" s="113">
        <f t="shared" si="10"/>
        <v>-13.200369327185744</v>
      </c>
      <c r="V40" s="112">
        <f t="shared" si="9"/>
        <v>-7.920221596311446</v>
      </c>
      <c r="W40" s="113">
        <f t="shared" si="11"/>
        <v>-2.626691393025626</v>
      </c>
    </row>
    <row r="41" spans="1:23" ht="12.75">
      <c r="A41" s="11">
        <v>30</v>
      </c>
      <c r="B41" s="38"/>
      <c r="C41" s="27" t="e">
        <f t="shared" si="5"/>
        <v>#N/A</v>
      </c>
      <c r="D41" s="28">
        <f t="shared" si="6"/>
      </c>
      <c r="P41" s="3">
        <f t="shared" si="7"/>
      </c>
      <c r="Q41" s="3">
        <f t="shared" si="8"/>
      </c>
      <c r="T41" s="3">
        <v>38</v>
      </c>
      <c r="U41" s="113">
        <f t="shared" si="10"/>
        <v>-10.546912989337072</v>
      </c>
      <c r="V41" s="112">
        <f t="shared" si="9"/>
        <v>-6.328147793602243</v>
      </c>
      <c r="W41" s="113">
        <f t="shared" si="11"/>
        <v>-1.0426470737633367</v>
      </c>
    </row>
    <row r="42" spans="1:23" ht="12.75">
      <c r="A42" s="11">
        <v>31</v>
      </c>
      <c r="B42" s="38"/>
      <c r="C42" s="27" t="e">
        <f t="shared" si="5"/>
        <v>#N/A</v>
      </c>
      <c r="D42" s="28">
        <f t="shared" si="6"/>
      </c>
      <c r="P42" s="3">
        <f t="shared" si="7"/>
      </c>
      <c r="Q42" s="3">
        <f t="shared" si="8"/>
      </c>
      <c r="T42" s="3">
        <v>39</v>
      </c>
      <c r="U42" s="113">
        <f t="shared" si="10"/>
        <v>-7.370794867365579</v>
      </c>
      <c r="V42" s="112">
        <f t="shared" si="9"/>
        <v>-4.4224769204193475</v>
      </c>
      <c r="W42" s="113">
        <f t="shared" si="11"/>
        <v>0.22298248495711182</v>
      </c>
    </row>
    <row r="43" spans="1:23" ht="12.75">
      <c r="A43" s="11">
        <v>32</v>
      </c>
      <c r="B43" s="38"/>
      <c r="C43" s="27" t="e">
        <f t="shared" si="5"/>
        <v>#N/A</v>
      </c>
      <c r="D43" s="28">
        <f t="shared" si="6"/>
      </c>
      <c r="P43" s="3">
        <f t="shared" si="7"/>
      </c>
      <c r="Q43" s="3">
        <f t="shared" si="8"/>
      </c>
      <c r="T43" s="3">
        <v>40</v>
      </c>
      <c r="U43" s="113">
        <f t="shared" si="10"/>
        <v>-4.199494435462236</v>
      </c>
      <c r="V43" s="112">
        <f t="shared" si="9"/>
        <v>-2.519696661277341</v>
      </c>
      <c r="W43" s="113">
        <f t="shared" si="11"/>
        <v>1.1074778690409812</v>
      </c>
    </row>
    <row r="44" spans="1:23" ht="12.75">
      <c r="A44" s="11">
        <v>33</v>
      </c>
      <c r="B44" s="38"/>
      <c r="C44" s="27" t="e">
        <f aca="true" t="shared" si="12" ref="C44:C71">IF(OR(A44&lt;=$B$4,ISBLANK(B43)),#N/A,U36)</f>
        <v>#N/A</v>
      </c>
      <c r="D44" s="28">
        <f aca="true" t="shared" si="13" ref="D44:D71">IF(OR(ISBLANK(B44),ISNA(C44)),"",B44-C44)</f>
      </c>
      <c r="P44" s="3">
        <f t="shared" si="7"/>
      </c>
      <c r="Q44" s="3">
        <f t="shared" si="8"/>
      </c>
      <c r="T44" s="3">
        <v>41</v>
      </c>
      <c r="U44" s="113">
        <f t="shared" si="10"/>
        <v>-1.4122187922363598</v>
      </c>
      <c r="V44" s="112">
        <f t="shared" si="9"/>
        <v>-0.8473312753418158</v>
      </c>
      <c r="W44" s="113">
        <f t="shared" si="11"/>
        <v>1.6114172012964496</v>
      </c>
    </row>
    <row r="45" spans="1:23" ht="12.75">
      <c r="A45" s="11">
        <v>34</v>
      </c>
      <c r="B45" s="38"/>
      <c r="C45" s="27" t="e">
        <f t="shared" si="12"/>
        <v>#N/A</v>
      </c>
      <c r="D45" s="28">
        <f t="shared" si="13"/>
      </c>
      <c r="P45" s="3">
        <f t="shared" si="7"/>
      </c>
      <c r="Q45" s="3">
        <f t="shared" si="8"/>
      </c>
      <c r="T45" s="3">
        <v>42</v>
      </c>
      <c r="U45" s="113">
        <f t="shared" si="10"/>
        <v>0.7640859259546338</v>
      </c>
      <c r="V45" s="112">
        <f t="shared" si="9"/>
        <v>0.4584515555727802</v>
      </c>
      <c r="W45" s="113">
        <f t="shared" si="11"/>
        <v>1.7808834563648128</v>
      </c>
    </row>
    <row r="46" spans="1:23" ht="12.75">
      <c r="A46" s="11">
        <v>35</v>
      </c>
      <c r="B46" s="38"/>
      <c r="C46" s="27" t="e">
        <f t="shared" si="12"/>
        <v>#N/A</v>
      </c>
      <c r="D46" s="28">
        <f t="shared" si="13"/>
      </c>
      <c r="P46" s="3">
        <f t="shared" si="7"/>
      </c>
      <c r="Q46" s="3">
        <f t="shared" si="8"/>
      </c>
      <c r="T46" s="3">
        <v>43</v>
      </c>
      <c r="U46" s="113">
        <f t="shared" si="10"/>
        <v>2.239335011937593</v>
      </c>
      <c r="V46" s="112">
        <f t="shared" si="9"/>
        <v>1.343601007162556</v>
      </c>
      <c r="W46" s="113">
        <f t="shared" si="11"/>
        <v>1.6891931452502569</v>
      </c>
    </row>
    <row r="47" spans="1:23" ht="12.75">
      <c r="A47" s="12">
        <v>36</v>
      </c>
      <c r="B47" s="38"/>
      <c r="C47" s="27" t="e">
        <f t="shared" si="12"/>
        <v>#N/A</v>
      </c>
      <c r="D47" s="28">
        <f t="shared" si="13"/>
      </c>
      <c r="P47" s="3">
        <f t="shared" si="7"/>
      </c>
      <c r="Q47" s="3">
        <f t="shared" si="8"/>
      </c>
      <c r="T47" s="3">
        <v>44</v>
      </c>
      <c r="U47" s="113">
        <f t="shared" si="10"/>
        <v>3.032794152412813</v>
      </c>
      <c r="V47" s="112">
        <f t="shared" si="9"/>
        <v>1.8196764914476877</v>
      </c>
      <c r="W47" s="113">
        <f t="shared" si="11"/>
        <v>1.4204729438177457</v>
      </c>
    </row>
    <row r="48" spans="1:23" ht="12.75">
      <c r="A48" s="12">
        <v>37</v>
      </c>
      <c r="B48" s="38"/>
      <c r="C48" s="27" t="e">
        <f t="shared" si="12"/>
        <v>#N/A</v>
      </c>
      <c r="D48" s="28">
        <f t="shared" si="13"/>
      </c>
      <c r="P48" s="3">
        <f t="shared" si="7"/>
      </c>
      <c r="Q48" s="3">
        <f t="shared" si="8"/>
      </c>
      <c r="T48" s="3">
        <v>45</v>
      </c>
      <c r="U48" s="113">
        <f t="shared" si="10"/>
        <v>3.240149435265433</v>
      </c>
      <c r="V48" s="112">
        <f t="shared" si="9"/>
        <v>1.9440896611592597</v>
      </c>
      <c r="W48" s="113">
        <f t="shared" si="11"/>
        <v>1.056537645528208</v>
      </c>
    </row>
    <row r="49" spans="1:23" ht="12.75">
      <c r="A49" s="12">
        <v>38</v>
      </c>
      <c r="B49" s="38"/>
      <c r="C49" s="27" t="e">
        <f t="shared" si="12"/>
        <v>#N/A</v>
      </c>
      <c r="D49" s="28">
        <f t="shared" si="13"/>
      </c>
      <c r="P49" s="3">
        <f t="shared" si="7"/>
      </c>
      <c r="Q49" s="3">
        <f t="shared" si="8"/>
      </c>
      <c r="T49" s="3">
        <v>46</v>
      </c>
      <c r="U49" s="113">
        <f t="shared" si="10"/>
        <v>3.000627306687468</v>
      </c>
      <c r="V49" s="112">
        <f t="shared" si="9"/>
        <v>1.8003763840124807</v>
      </c>
      <c r="W49" s="113">
        <f t="shared" si="11"/>
        <v>0.6677197132963562</v>
      </c>
    </row>
    <row r="50" spans="1:23" ht="12.75">
      <c r="A50" s="12">
        <v>39</v>
      </c>
      <c r="B50" s="38"/>
      <c r="C50" s="27" t="e">
        <f t="shared" si="12"/>
        <v>#N/A</v>
      </c>
      <c r="D50" s="28">
        <f t="shared" si="13"/>
      </c>
      <c r="P50" s="3">
        <f t="shared" si="7"/>
      </c>
      <c r="Q50" s="3">
        <f t="shared" si="8"/>
      </c>
      <c r="T50" s="3">
        <v>47</v>
      </c>
      <c r="U50" s="113">
        <f t="shared" si="10"/>
        <v>2.4680960973088366</v>
      </c>
      <c r="V50" s="112">
        <f t="shared" si="9"/>
        <v>1.480857658385302</v>
      </c>
      <c r="W50" s="113">
        <f t="shared" si="11"/>
        <v>0.3076444364938599</v>
      </c>
    </row>
    <row r="51" spans="1:23" ht="12.75">
      <c r="A51" s="12">
        <v>40</v>
      </c>
      <c r="B51" s="38"/>
      <c r="C51" s="27" t="e">
        <f t="shared" si="12"/>
        <v>#N/A</v>
      </c>
      <c r="D51" s="28">
        <f t="shared" si="13"/>
      </c>
      <c r="P51" s="3">
        <f t="shared" si="7"/>
      </c>
      <c r="Q51" s="3">
        <f t="shared" si="8"/>
      </c>
      <c r="T51" s="3">
        <v>48</v>
      </c>
      <c r="U51" s="113">
        <f t="shared" si="10"/>
        <v>1.788502094879162</v>
      </c>
      <c r="V51" s="112">
        <f t="shared" si="9"/>
        <v>1.0731012569274971</v>
      </c>
      <c r="W51" s="113">
        <f t="shared" si="11"/>
        <v>0.011472904816799523</v>
      </c>
    </row>
    <row r="52" spans="1:23" ht="12.75">
      <c r="A52" s="11">
        <v>41</v>
      </c>
      <c r="B52" s="38"/>
      <c r="C52" s="27" t="e">
        <f t="shared" si="12"/>
        <v>#N/A</v>
      </c>
      <c r="D52" s="28">
        <f t="shared" si="13"/>
      </c>
      <c r="P52" s="3">
        <f t="shared" si="7"/>
      </c>
      <c r="Q52" s="3">
        <f t="shared" si="8"/>
      </c>
      <c r="T52" s="3">
        <v>49</v>
      </c>
      <c r="U52" s="113">
        <f t="shared" si="10"/>
        <v>1.0845741617442965</v>
      </c>
      <c r="V52" s="112">
        <f t="shared" si="9"/>
        <v>0.6507444970465779</v>
      </c>
      <c r="W52" s="113">
        <f t="shared" si="11"/>
        <v>-0.20314734656869993</v>
      </c>
    </row>
    <row r="53" spans="1:23" ht="12.75">
      <c r="A53" s="11">
        <v>42</v>
      </c>
      <c r="B53" s="38"/>
      <c r="C53" s="27" t="e">
        <f t="shared" si="12"/>
        <v>#N/A</v>
      </c>
      <c r="D53" s="28">
        <f t="shared" si="13"/>
      </c>
      <c r="P53" s="3">
        <f t="shared" si="7"/>
      </c>
      <c r="Q53" s="3">
        <f t="shared" si="8"/>
      </c>
      <c r="T53" s="3">
        <v>50</v>
      </c>
      <c r="U53" s="113">
        <f t="shared" si="10"/>
        <v>0.44759715047787796</v>
      </c>
      <c r="V53" s="112">
        <f t="shared" si="9"/>
        <v>0.26855829028672673</v>
      </c>
      <c r="W53" s="113">
        <f t="shared" si="11"/>
        <v>-0.33329624597801555</v>
      </c>
    </row>
    <row r="54" spans="1:23" ht="12.75">
      <c r="A54" s="11">
        <v>43</v>
      </c>
      <c r="B54" s="38"/>
      <c r="C54" s="27" t="e">
        <f t="shared" si="12"/>
        <v>#N/A</v>
      </c>
      <c r="D54" s="28">
        <f t="shared" si="13"/>
      </c>
      <c r="P54" s="3">
        <f t="shared" si="7"/>
      </c>
      <c r="Q54" s="3">
        <f t="shared" si="8"/>
      </c>
      <c r="T54" s="3">
        <v>51</v>
      </c>
      <c r="U54" s="113">
        <f t="shared" si="10"/>
        <v>-0.06473795569128882</v>
      </c>
      <c r="V54" s="112">
        <f t="shared" si="9"/>
        <v>-0.03884277341477329</v>
      </c>
      <c r="W54" s="113">
        <f t="shared" si="11"/>
        <v>-0.3870079040353609</v>
      </c>
    </row>
    <row r="55" spans="1:23" ht="12.75">
      <c r="A55" s="11">
        <v>44</v>
      </c>
      <c r="B55" s="38"/>
      <c r="C55" s="27" t="e">
        <f t="shared" si="12"/>
        <v>#N/A</v>
      </c>
      <c r="D55" s="28">
        <f t="shared" si="13"/>
      </c>
      <c r="P55" s="3">
        <f t="shared" si="7"/>
      </c>
      <c r="Q55" s="3">
        <f t="shared" si="8"/>
      </c>
      <c r="T55" s="3">
        <v>52</v>
      </c>
      <c r="U55" s="113">
        <f t="shared" si="10"/>
        <v>-0.42585067745013416</v>
      </c>
      <c r="V55" s="112">
        <f t="shared" si="9"/>
        <v>-0.2555104064700805</v>
      </c>
      <c r="W55" s="113">
        <f t="shared" si="11"/>
        <v>-0.3792393493524062</v>
      </c>
    </row>
    <row r="56" spans="1:23" ht="12.75">
      <c r="A56" s="11">
        <v>45</v>
      </c>
      <c r="B56" s="38"/>
      <c r="C56" s="27" t="e">
        <f t="shared" si="12"/>
        <v>#N/A</v>
      </c>
      <c r="D56" s="28">
        <f t="shared" si="13"/>
      </c>
      <c r="P56" s="3">
        <f t="shared" si="7"/>
      </c>
      <c r="Q56" s="3">
        <f t="shared" si="8"/>
      </c>
      <c r="T56" s="3">
        <v>53</v>
      </c>
      <c r="U56" s="113">
        <f t="shared" si="10"/>
        <v>-0.6347497558224867</v>
      </c>
      <c r="V56" s="112">
        <f t="shared" si="9"/>
        <v>-0.38084985349349204</v>
      </c>
      <c r="W56" s="113">
        <f t="shared" si="11"/>
        <v>-0.3281372680583901</v>
      </c>
    </row>
    <row r="57" spans="1:23" ht="12.75">
      <c r="A57" s="11">
        <v>46</v>
      </c>
      <c r="B57" s="38"/>
      <c r="C57" s="27" t="e">
        <f t="shared" si="12"/>
        <v>#N/A</v>
      </c>
      <c r="D57" s="28">
        <f t="shared" si="13"/>
      </c>
      <c r="P57" s="3">
        <f t="shared" si="7"/>
      </c>
      <c r="Q57" s="3">
        <f t="shared" si="8"/>
      </c>
      <c r="T57" s="3">
        <v>54</v>
      </c>
      <c r="U57" s="113">
        <f t="shared" si="10"/>
        <v>-0.7089871215518821</v>
      </c>
      <c r="V57" s="112">
        <f t="shared" si="9"/>
        <v>-0.4253922729311293</v>
      </c>
      <c r="W57" s="113">
        <f t="shared" si="11"/>
        <v>-0.2519672973596917</v>
      </c>
    </row>
    <row r="58" spans="1:23" ht="12.75">
      <c r="A58" s="11">
        <v>47</v>
      </c>
      <c r="B58" s="38"/>
      <c r="C58" s="27" t="e">
        <f t="shared" si="12"/>
        <v>#N/A</v>
      </c>
      <c r="D58" s="28">
        <f t="shared" si="13"/>
      </c>
      <c r="P58" s="3">
        <f t="shared" si="7"/>
      </c>
      <c r="Q58" s="3">
        <f t="shared" si="8"/>
      </c>
      <c r="T58" s="3">
        <v>55</v>
      </c>
      <c r="U58" s="113">
        <f t="shared" si="10"/>
        <v>-0.6773595702908211</v>
      </c>
      <c r="V58" s="112">
        <f t="shared" si="9"/>
        <v>-0.4064157421744926</v>
      </c>
      <c r="W58" s="113">
        <f t="shared" si="11"/>
        <v>-0.16688884277346588</v>
      </c>
    </row>
    <row r="59" spans="1:23" ht="12.75">
      <c r="A59" s="11">
        <v>48</v>
      </c>
      <c r="B59" s="38"/>
      <c r="C59" s="27" t="e">
        <f t="shared" si="12"/>
        <v>#N/A</v>
      </c>
      <c r="D59" s="28">
        <f t="shared" si="13"/>
      </c>
      <c r="P59" s="3">
        <f t="shared" si="7"/>
      </c>
      <c r="Q59" s="3">
        <f t="shared" si="8"/>
      </c>
      <c r="T59" s="3">
        <v>56</v>
      </c>
      <c r="U59" s="113">
        <f t="shared" si="10"/>
        <v>-0.5733045849479586</v>
      </c>
      <c r="V59" s="112">
        <f t="shared" si="9"/>
        <v>-0.3439827509687751</v>
      </c>
      <c r="W59" s="113">
        <f t="shared" si="11"/>
        <v>-0.08560569433856736</v>
      </c>
    </row>
    <row r="60" spans="1:23" ht="12.75">
      <c r="A60" s="11">
        <v>49</v>
      </c>
      <c r="B60" s="38"/>
      <c r="C60" s="27" t="e">
        <f t="shared" si="12"/>
        <v>#N/A</v>
      </c>
      <c r="D60" s="28">
        <f t="shared" si="13"/>
      </c>
      <c r="P60" s="3">
        <f t="shared" si="7"/>
      </c>
      <c r="Q60" s="3">
        <f t="shared" si="8"/>
      </c>
      <c r="T60" s="3">
        <v>57</v>
      </c>
      <c r="U60" s="113">
        <f t="shared" si="10"/>
        <v>-0.42958844530734247</v>
      </c>
      <c r="V60" s="112">
        <f t="shared" si="9"/>
        <v>-0.2577530671844055</v>
      </c>
      <c r="W60" s="113">
        <f t="shared" si="11"/>
        <v>-0.01680914414481234</v>
      </c>
    </row>
    <row r="61" spans="1:23" ht="12.75">
      <c r="A61" s="11">
        <v>50</v>
      </c>
      <c r="B61" s="38"/>
      <c r="C61" s="27" t="e">
        <f t="shared" si="12"/>
        <v>#N/A</v>
      </c>
      <c r="D61" s="28">
        <f t="shared" si="13"/>
      </c>
      <c r="P61" s="3">
        <f t="shared" si="7"/>
      </c>
      <c r="Q61" s="3">
        <f t="shared" si="8"/>
      </c>
      <c r="T61" s="3">
        <v>58</v>
      </c>
      <c r="U61" s="113">
        <f t="shared" si="10"/>
        <v>-0.2745622113292178</v>
      </c>
      <c r="V61" s="112">
        <f t="shared" si="9"/>
        <v>-0.16473732679753067</v>
      </c>
      <c r="W61" s="113">
        <f t="shared" si="11"/>
        <v>0.03474146929206875</v>
      </c>
    </row>
    <row r="62" spans="1:23" ht="12.75">
      <c r="A62" s="11">
        <v>51</v>
      </c>
      <c r="B62" s="38"/>
      <c r="C62" s="27" t="e">
        <f t="shared" si="12"/>
        <v>#N/A</v>
      </c>
      <c r="D62" s="28">
        <f t="shared" si="13"/>
      </c>
      <c r="P62" s="3">
        <f t="shared" si="7"/>
      </c>
      <c r="Q62" s="3">
        <f t="shared" si="8"/>
      </c>
      <c r="T62" s="3">
        <v>59</v>
      </c>
      <c r="U62" s="113">
        <f t="shared" si="10"/>
        <v>-0.12999585750546191</v>
      </c>
      <c r="V62" s="112">
        <f t="shared" si="9"/>
        <v>-0.07799751450327715</v>
      </c>
      <c r="W62" s="113">
        <f t="shared" si="11"/>
        <v>0.06768893465157488</v>
      </c>
    </row>
    <row r="63" spans="1:23" ht="12.75">
      <c r="A63" s="11">
        <v>52</v>
      </c>
      <c r="B63" s="38"/>
      <c r="C63" s="27" t="e">
        <f t="shared" si="12"/>
        <v>#N/A</v>
      </c>
      <c r="D63" s="28">
        <f t="shared" si="13"/>
      </c>
      <c r="P63" s="3">
        <f t="shared" si="7"/>
      </c>
      <c r="Q63" s="3">
        <f t="shared" si="8"/>
      </c>
      <c r="T63" s="3">
        <v>60</v>
      </c>
      <c r="U63" s="113">
        <f t="shared" si="10"/>
        <v>-0.010308579851702263</v>
      </c>
      <c r="V63" s="112">
        <f t="shared" si="9"/>
        <v>-0.0061851479110213575</v>
      </c>
      <c r="W63" s="113">
        <f t="shared" si="11"/>
        <v>0.08328843755223031</v>
      </c>
    </row>
    <row r="64" spans="1:23" ht="12.75">
      <c r="A64" s="11">
        <v>53</v>
      </c>
      <c r="B64" s="38"/>
      <c r="C64" s="27" t="e">
        <f t="shared" si="12"/>
        <v>#N/A</v>
      </c>
      <c r="D64" s="28">
        <f t="shared" si="13"/>
      </c>
      <c r="V64" s="113"/>
      <c r="W64" s="113"/>
    </row>
    <row r="65" spans="1:23" ht="12.75">
      <c r="A65" s="11">
        <v>54</v>
      </c>
      <c r="B65" s="38"/>
      <c r="C65" s="27" t="e">
        <f t="shared" si="12"/>
        <v>#N/A</v>
      </c>
      <c r="D65" s="28">
        <f t="shared" si="13"/>
      </c>
      <c r="V65" s="113"/>
      <c r="W65" s="113"/>
    </row>
    <row r="66" spans="1:23" ht="12.75">
      <c r="A66" s="11">
        <v>55</v>
      </c>
      <c r="B66" s="38"/>
      <c r="C66" s="27" t="e">
        <f t="shared" si="12"/>
        <v>#N/A</v>
      </c>
      <c r="D66" s="28">
        <f t="shared" si="13"/>
      </c>
      <c r="V66" s="113"/>
      <c r="W66" s="113"/>
    </row>
    <row r="67" spans="1:23" ht="12.75">
      <c r="A67" s="12">
        <v>56</v>
      </c>
      <c r="B67" s="38"/>
      <c r="C67" s="27" t="e">
        <f t="shared" si="12"/>
        <v>#N/A</v>
      </c>
      <c r="D67" s="28">
        <f t="shared" si="13"/>
      </c>
      <c r="V67" s="113"/>
      <c r="W67" s="113"/>
    </row>
    <row r="68" spans="1:23" ht="12.75">
      <c r="A68" s="12">
        <v>57</v>
      </c>
      <c r="B68" s="38"/>
      <c r="C68" s="27" t="e">
        <f t="shared" si="12"/>
        <v>#N/A</v>
      </c>
      <c r="D68" s="28">
        <f t="shared" si="13"/>
      </c>
      <c r="V68" s="113"/>
      <c r="W68" s="113"/>
    </row>
    <row r="69" spans="1:23" ht="12.75">
      <c r="A69" s="12">
        <v>58</v>
      </c>
      <c r="B69" s="38"/>
      <c r="C69" s="27" t="e">
        <f t="shared" si="12"/>
        <v>#N/A</v>
      </c>
      <c r="D69" s="28">
        <f t="shared" si="13"/>
      </c>
      <c r="V69" s="113"/>
      <c r="W69" s="113"/>
    </row>
    <row r="70" spans="1:23" ht="12.75">
      <c r="A70" s="12">
        <v>59</v>
      </c>
      <c r="B70" s="38"/>
      <c r="C70" s="27" t="e">
        <f t="shared" si="12"/>
        <v>#N/A</v>
      </c>
      <c r="D70" s="28">
        <f t="shared" si="13"/>
      </c>
      <c r="V70" s="113"/>
      <c r="W70" s="113"/>
    </row>
    <row r="71" spans="1:23" ht="13.5" thickBot="1">
      <c r="A71" s="13">
        <v>60</v>
      </c>
      <c r="B71" s="76"/>
      <c r="C71" s="29" t="e">
        <f t="shared" si="12"/>
        <v>#N/A</v>
      </c>
      <c r="D71" s="30">
        <f t="shared" si="13"/>
      </c>
      <c r="V71" s="113"/>
      <c r="W71" s="113"/>
    </row>
    <row r="72" spans="22:23" ht="12.75">
      <c r="V72" s="113"/>
      <c r="W72" s="113"/>
    </row>
    <row r="73" spans="22:23" ht="12.75">
      <c r="V73" s="113"/>
      <c r="W73" s="113"/>
    </row>
  </sheetData>
  <sheetProtection password="A753" sheet="1" objects="1" scenarios="1"/>
  <conditionalFormatting sqref="I21:I22 C12:C71">
    <cfRule type="expression" priority="1" dxfId="0" stopIfTrue="1">
      <formula>ISNA(C12)</formula>
    </cfRule>
  </conditionalFormatting>
  <printOptions gridLines="1"/>
  <pageMargins left="0.5" right="0.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O80"/>
  <sheetViews>
    <sheetView workbookViewId="0" topLeftCell="A1">
      <selection activeCell="A1" sqref="A1"/>
    </sheetView>
  </sheetViews>
  <sheetFormatPr defaultColWidth="9.140625" defaultRowHeight="12.75"/>
  <cols>
    <col min="1" max="10" width="10.57421875" style="3" customWidth="1"/>
    <col min="11" max="14" width="10.28125" style="3" customWidth="1"/>
    <col min="15" max="15" width="7.00390625" style="3" customWidth="1"/>
    <col min="16" max="16384" width="9.140625" style="3" customWidth="1"/>
  </cols>
  <sheetData>
    <row r="1" ht="12.75">
      <c r="A1" s="2" t="s">
        <v>51</v>
      </c>
    </row>
    <row r="2" ht="13.5" thickBot="1"/>
    <row r="3" spans="2:9" ht="13.5" thickBot="1">
      <c r="B3" s="4" t="s">
        <v>14</v>
      </c>
      <c r="C3" s="40">
        <v>7</v>
      </c>
      <c r="H3" s="52" t="s">
        <v>49</v>
      </c>
      <c r="I3" s="52" t="s">
        <v>49</v>
      </c>
    </row>
    <row r="4" spans="1:9" ht="13.5" thickBot="1">
      <c r="A4"/>
      <c r="H4" s="53" t="str">
        <f>A7</f>
        <v>Tues</v>
      </c>
      <c r="I4" s="53" t="str">
        <f>A13</f>
        <v>Mon</v>
      </c>
    </row>
    <row r="5" spans="1:9" ht="12.75">
      <c r="A5" s="54" t="s">
        <v>13</v>
      </c>
      <c r="B5" s="54" t="s">
        <v>50</v>
      </c>
      <c r="C5" s="54" t="s">
        <v>53</v>
      </c>
      <c r="H5" s="52" t="s">
        <v>49</v>
      </c>
      <c r="I5" s="52" t="s">
        <v>49</v>
      </c>
    </row>
    <row r="6" spans="1:9" ht="13.5" thickBot="1">
      <c r="A6" s="55"/>
      <c r="B6" s="13" t="s">
        <v>11</v>
      </c>
      <c r="C6" s="13" t="s">
        <v>11</v>
      </c>
      <c r="H6" s="53" t="str">
        <f>A8</f>
        <v>Wed</v>
      </c>
      <c r="I6" s="53">
        <f>A14</f>
        <v>0</v>
      </c>
    </row>
    <row r="7" spans="1:9" ht="12.75">
      <c r="A7" s="73" t="s">
        <v>15</v>
      </c>
      <c r="B7" s="56">
        <f>IF(AND(NOT(ISBLANK(A7)),ROW(B7)-ROW($B$6)&lt;=$C$3),DAVERAGE($B$20:$F$80,5,H3:H4),"")</f>
        <v>0.8687925354111055</v>
      </c>
      <c r="C7" s="57">
        <f aca="true" t="shared" si="0" ref="C7:C18">IF(ISNUMBER(B7),B7*$C$3/SUM($B$7:$B$18),"")</f>
        <v>0.8690021696431307</v>
      </c>
      <c r="H7" s="52" t="s">
        <v>49</v>
      </c>
      <c r="I7" s="52" t="s">
        <v>49</v>
      </c>
    </row>
    <row r="8" spans="1:9" ht="12.75">
      <c r="A8" s="74" t="s">
        <v>16</v>
      </c>
      <c r="B8" s="58">
        <f>IF(AND(NOT(ISBLANK(A7)),ROW(B8)-ROW($B$6)&lt;=$C$3),DAVERAGE($B$20:$F$80,5,H5:H6),"")</f>
        <v>1.0460335155061533</v>
      </c>
      <c r="C8" s="59">
        <f t="shared" si="0"/>
        <v>1.0462859168836491</v>
      </c>
      <c r="H8" s="53" t="str">
        <f>A9</f>
        <v>Thur</v>
      </c>
      <c r="I8" s="53">
        <f>A15</f>
        <v>0</v>
      </c>
    </row>
    <row r="9" spans="1:9" ht="12.75">
      <c r="A9" s="74" t="s">
        <v>17</v>
      </c>
      <c r="B9" s="58">
        <f>IF(AND(NOT(ISBLANK(A7)),ROW(B9)-ROW($B$6)&lt;=$C$3),DAVERAGE($B$20:$F$80,5,H7:H8),"")</f>
        <v>1.197981274209263</v>
      </c>
      <c r="C9" s="59">
        <f t="shared" si="0"/>
        <v>1.1982703396353152</v>
      </c>
      <c r="H9" s="52" t="s">
        <v>49</v>
      </c>
      <c r="I9" s="52" t="s">
        <v>49</v>
      </c>
    </row>
    <row r="10" spans="1:9" ht="12.75">
      <c r="A10" s="74" t="s">
        <v>18</v>
      </c>
      <c r="B10" s="58">
        <f>IF(AND(NOT(ISBLANK(A7)),ROW(B10)-ROW($B$6)&lt;=$C$3),DAVERAGE($B$20:$F$80,5,H9:H10),"")</f>
        <v>1.3648367222408126</v>
      </c>
      <c r="C10" s="59">
        <f t="shared" si="0"/>
        <v>1.3651660488480808</v>
      </c>
      <c r="H10" s="53" t="str">
        <f>A10</f>
        <v>Fri</v>
      </c>
      <c r="I10" s="53">
        <f>A16</f>
        <v>0</v>
      </c>
    </row>
    <row r="11" spans="1:9" ht="12.75">
      <c r="A11" s="74" t="s">
        <v>19</v>
      </c>
      <c r="B11" s="58">
        <f>IF(AND(NOT(ISBLANK(A7)),ROW(B11)-ROW($B$6)&lt;=$C$3),DAVERAGE($B$20:$F$80,5,H11:H12),"")</f>
        <v>1.2382870579869416</v>
      </c>
      <c r="C11" s="59">
        <f t="shared" si="0"/>
        <v>1.238585848947784</v>
      </c>
      <c r="H11" s="52" t="s">
        <v>49</v>
      </c>
      <c r="I11" s="52" t="s">
        <v>49</v>
      </c>
    </row>
    <row r="12" spans="1:9" ht="12.75">
      <c r="A12" s="74" t="s">
        <v>20</v>
      </c>
      <c r="B12" s="58">
        <f>IF(AND(NOT(ISBLANK(A7)),ROW(B12)-ROW($B$6)&lt;=$C$3),DAVERAGE($B$20:$F$80,5,H13:H14),"")</f>
        <v>0.5339451908963337</v>
      </c>
      <c r="C12" s="59">
        <f t="shared" si="0"/>
        <v>0.5340740285479881</v>
      </c>
      <c r="H12" s="53" t="str">
        <f>A11</f>
        <v>Sat</v>
      </c>
      <c r="I12" s="53">
        <f>A17</f>
        <v>0</v>
      </c>
    </row>
    <row r="13" spans="1:9" ht="12.75">
      <c r="A13" s="74" t="s">
        <v>21</v>
      </c>
      <c r="B13" s="58">
        <f>IF(AND(NOT(ISBLANK(A7)),ROW(B13)-ROW($B$6)&lt;=$C$3),DAVERAGE($B$20:$F$80,5,I3:I4),"")</f>
        <v>0.7484350547730829</v>
      </c>
      <c r="C13" s="59">
        <f t="shared" si="0"/>
        <v>0.7486156474940528</v>
      </c>
      <c r="H13" s="52" t="s">
        <v>49</v>
      </c>
      <c r="I13" s="52" t="s">
        <v>49</v>
      </c>
    </row>
    <row r="14" spans="1:9" ht="12.75">
      <c r="A14" s="74"/>
      <c r="B14" s="58">
        <f>IF(AND(NOT(ISBLANK(A7)),ROW(B14)-ROW($B$6)&lt;=$C$3),DAVERAGE($B$20:$F$80,5,I5:I6),"")</f>
      </c>
      <c r="C14" s="59">
        <f t="shared" si="0"/>
      </c>
      <c r="E14" s="16"/>
      <c r="H14" s="53" t="str">
        <f>A12</f>
        <v>Sun</v>
      </c>
      <c r="I14" s="53">
        <f>A18</f>
        <v>0</v>
      </c>
    </row>
    <row r="15" spans="1:3" ht="12.75">
      <c r="A15" s="74"/>
      <c r="B15" s="58">
        <f>IF(AND(NOT(ISBLANK(A7)),ROW(B15)-ROW($B$6)&lt;=$C$3),DAVERAGE($B$20:$F$80,5,I7:I8),"")</f>
      </c>
      <c r="C15" s="59">
        <f t="shared" si="0"/>
      </c>
    </row>
    <row r="16" spans="1:3" ht="12.75">
      <c r="A16" s="74"/>
      <c r="B16" s="58">
        <f>IF(AND(NOT(ISBLANK(A7)),ROW(B16)-ROW($B$6)&lt;=$C$3),DAVERAGE($B$20:$F$80,5,I9:I10),"")</f>
      </c>
      <c r="C16" s="59">
        <f t="shared" si="0"/>
      </c>
    </row>
    <row r="17" spans="1:3" ht="12.75">
      <c r="A17" s="74"/>
      <c r="B17" s="58">
        <f>IF(AND(NOT(ISBLANK(A7)),ROW(B17)-ROW($B$6)&lt;=$C$3),DAVERAGE($B$20:$F$80,5,I11:I12),"")</f>
      </c>
      <c r="C17" s="59">
        <f t="shared" si="0"/>
      </c>
    </row>
    <row r="18" spans="1:3" ht="13.5" thickBot="1">
      <c r="A18" s="75"/>
      <c r="B18" s="60">
        <f>IF(AND(NOT(ISBLANK(A7)),ROW(B18)-ROW($B$6)&lt;=$C$3),DAVERAGE($B$20:$F$80,5,I13:I14),"")</f>
      </c>
      <c r="C18" s="61">
        <f t="shared" si="0"/>
      </c>
    </row>
    <row r="19" ht="13.5" thickBot="1"/>
    <row r="20" spans="1:15" ht="13.5" thickBot="1">
      <c r="A20" s="6" t="s">
        <v>2</v>
      </c>
      <c r="B20" s="62" t="s">
        <v>13</v>
      </c>
      <c r="C20" s="82" t="s">
        <v>65</v>
      </c>
      <c r="D20" s="64" t="s">
        <v>12</v>
      </c>
      <c r="E20" s="64" t="s">
        <v>30</v>
      </c>
      <c r="F20" s="65" t="s">
        <v>11</v>
      </c>
      <c r="I20" s="66"/>
      <c r="J20" s="66"/>
      <c r="K20" s="66"/>
      <c r="L20" s="66"/>
      <c r="M20" s="66"/>
      <c r="N20" s="66"/>
      <c r="O20" s="66"/>
    </row>
    <row r="21" spans="1:6" ht="12.75">
      <c r="A21" s="25">
        <v>1</v>
      </c>
      <c r="B21" s="67" t="str">
        <f aca="true" t="shared" si="1" ref="B21:B52">IF($C$3&gt;0,INDEX($A$7:$A$18,MOD(A21-1,$C$3)+1,1),"")</f>
        <v>Tues</v>
      </c>
      <c r="C21" s="37">
        <v>67</v>
      </c>
      <c r="D21" s="25" t="e">
        <f aca="true" ca="1" t="shared" si="2" ref="D21:D52">IF(OR(ISBLANK(C21),ROW(C21)-ROW($C$21)+1&lt;$C$3),#N/A,AVERAGE(OFFSET(C21,-$C$3+1,0,$C$3,1)))</f>
        <v>#N/A</v>
      </c>
      <c r="E21" s="68" t="e">
        <f aca="true" ca="1" t="shared" si="3" ref="E21:E52">IF(OR(ROW(C21)-ROW($C$21)+1&lt;=$C$3/2,ISBLANK(OFFSET(C21,$C$3/2,0,1,1))),#N/A,IF(INT($C$3/2)*2=$C$3,AVERAGE(OFFSET(D21,$C$3/2-1,0,2,1)),OFFSET(D21,$C$3/2,0,1,1)))</f>
        <v>#N/A</v>
      </c>
      <c r="F21" s="26">
        <f aca="true" t="shared" si="4" ref="F21:F56">IF(ISNA(E21),"",C21/E21)</f>
      </c>
    </row>
    <row r="22" spans="1:6" ht="12.75">
      <c r="A22" s="27">
        <v>2</v>
      </c>
      <c r="B22" s="69" t="str">
        <f t="shared" si="1"/>
        <v>Wed</v>
      </c>
      <c r="C22" s="38">
        <v>75</v>
      </c>
      <c r="D22" s="27" t="e">
        <f ca="1" t="shared" si="2"/>
        <v>#N/A</v>
      </c>
      <c r="E22" s="70" t="e">
        <f ca="1" t="shared" si="3"/>
        <v>#N/A</v>
      </c>
      <c r="F22" s="28">
        <f t="shared" si="4"/>
      </c>
    </row>
    <row r="23" spans="1:6" ht="12.75">
      <c r="A23" s="27">
        <v>3</v>
      </c>
      <c r="B23" s="69" t="str">
        <f t="shared" si="1"/>
        <v>Thur</v>
      </c>
      <c r="C23" s="38">
        <v>82</v>
      </c>
      <c r="D23" s="27" t="e">
        <f ca="1" t="shared" si="2"/>
        <v>#N/A</v>
      </c>
      <c r="E23" s="70" t="e">
        <f ca="1" t="shared" si="3"/>
        <v>#N/A</v>
      </c>
      <c r="F23" s="28">
        <f t="shared" si="4"/>
      </c>
    </row>
    <row r="24" spans="1:6" ht="12.75">
      <c r="A24" s="27">
        <v>4</v>
      </c>
      <c r="B24" s="69" t="str">
        <f t="shared" si="1"/>
        <v>Fri</v>
      </c>
      <c r="C24" s="38">
        <v>98</v>
      </c>
      <c r="D24" s="27" t="e">
        <f ca="1" t="shared" si="2"/>
        <v>#N/A</v>
      </c>
      <c r="E24" s="70">
        <f ca="1" t="shared" si="3"/>
        <v>71.85714285714286</v>
      </c>
      <c r="F24" s="28">
        <f t="shared" si="4"/>
        <v>1.3638170974155068</v>
      </c>
    </row>
    <row r="25" spans="1:6" ht="12.75">
      <c r="A25" s="27">
        <v>5</v>
      </c>
      <c r="B25" s="69" t="str">
        <f t="shared" si="1"/>
        <v>Sat</v>
      </c>
      <c r="C25" s="38">
        <v>90</v>
      </c>
      <c r="D25" s="27" t="e">
        <f ca="1" t="shared" si="2"/>
        <v>#N/A</v>
      </c>
      <c r="E25" s="70">
        <f ca="1" t="shared" si="3"/>
        <v>70.85714285714286</v>
      </c>
      <c r="F25" s="28">
        <f t="shared" si="4"/>
        <v>1.2701612903225805</v>
      </c>
    </row>
    <row r="26" spans="1:6" ht="12.75">
      <c r="A26" s="27">
        <v>6</v>
      </c>
      <c r="B26" s="69" t="str">
        <f t="shared" si="1"/>
        <v>Sun</v>
      </c>
      <c r="C26" s="38">
        <v>36</v>
      </c>
      <c r="D26" s="27" t="e">
        <f ca="1" t="shared" si="2"/>
        <v>#N/A</v>
      </c>
      <c r="E26" s="70">
        <f ca="1" t="shared" si="3"/>
        <v>70.57142857142857</v>
      </c>
      <c r="F26" s="28">
        <f t="shared" si="4"/>
        <v>0.5101214574898786</v>
      </c>
    </row>
    <row r="27" spans="1:6" ht="12.75">
      <c r="A27" s="27">
        <v>7</v>
      </c>
      <c r="B27" s="69" t="str">
        <f t="shared" si="1"/>
        <v>Mon</v>
      </c>
      <c r="C27" s="38">
        <v>55</v>
      </c>
      <c r="D27" s="27">
        <f ca="1" t="shared" si="2"/>
        <v>71.85714285714286</v>
      </c>
      <c r="E27" s="70">
        <f ca="1" t="shared" si="3"/>
        <v>71</v>
      </c>
      <c r="F27" s="28">
        <f t="shared" si="4"/>
        <v>0.7746478873239436</v>
      </c>
    </row>
    <row r="28" spans="1:6" ht="12.75">
      <c r="A28" s="27">
        <v>8</v>
      </c>
      <c r="B28" s="69" t="str">
        <f t="shared" si="1"/>
        <v>Tues</v>
      </c>
      <c r="C28" s="38">
        <v>60</v>
      </c>
      <c r="D28" s="27">
        <f ca="1" t="shared" si="2"/>
        <v>70.85714285714286</v>
      </c>
      <c r="E28" s="70">
        <f ca="1" t="shared" si="3"/>
        <v>71.14285714285714</v>
      </c>
      <c r="F28" s="28">
        <f t="shared" si="4"/>
        <v>0.8433734939759037</v>
      </c>
    </row>
    <row r="29" spans="1:6" ht="12.75">
      <c r="A29" s="27">
        <v>9</v>
      </c>
      <c r="B29" s="69" t="str">
        <f t="shared" si="1"/>
        <v>Wed</v>
      </c>
      <c r="C29" s="38">
        <v>73</v>
      </c>
      <c r="D29" s="27">
        <f ca="1" t="shared" si="2"/>
        <v>70.57142857142857</v>
      </c>
      <c r="E29" s="70">
        <f ca="1" t="shared" si="3"/>
        <v>70.57142857142857</v>
      </c>
      <c r="F29" s="28">
        <f t="shared" si="4"/>
        <v>1.034412955465587</v>
      </c>
    </row>
    <row r="30" spans="1:6" ht="12.75">
      <c r="A30" s="27">
        <v>10</v>
      </c>
      <c r="B30" s="69" t="str">
        <f t="shared" si="1"/>
        <v>Thur</v>
      </c>
      <c r="C30" s="38">
        <v>85</v>
      </c>
      <c r="D30" s="27">
        <f ca="1" t="shared" si="2"/>
        <v>71</v>
      </c>
      <c r="E30" s="70">
        <f ca="1" t="shared" si="3"/>
        <v>71.14285714285714</v>
      </c>
      <c r="F30" s="28">
        <f t="shared" si="4"/>
        <v>1.1947791164658634</v>
      </c>
    </row>
    <row r="31" spans="1:6" ht="12.75">
      <c r="A31" s="27">
        <v>11</v>
      </c>
      <c r="B31" s="69" t="str">
        <f t="shared" si="1"/>
        <v>Fri</v>
      </c>
      <c r="C31" s="38">
        <v>99</v>
      </c>
      <c r="D31" s="27">
        <f ca="1" t="shared" si="2"/>
        <v>71.14285714285714</v>
      </c>
      <c r="E31" s="70">
        <f ca="1" t="shared" si="3"/>
        <v>70.71428571428571</v>
      </c>
      <c r="F31" s="28">
        <f t="shared" si="4"/>
        <v>1.4000000000000001</v>
      </c>
    </row>
    <row r="32" spans="1:6" ht="12.75">
      <c r="A32" s="27">
        <v>12</v>
      </c>
      <c r="B32" s="69" t="str">
        <f t="shared" si="1"/>
        <v>Sat</v>
      </c>
      <c r="C32" s="38">
        <v>86</v>
      </c>
      <c r="D32" s="27">
        <f ca="1" t="shared" si="2"/>
        <v>70.57142857142857</v>
      </c>
      <c r="E32" s="70">
        <f ca="1" t="shared" si="3"/>
        <v>71.28571428571429</v>
      </c>
      <c r="F32" s="28">
        <f t="shared" si="4"/>
        <v>1.2064128256513025</v>
      </c>
    </row>
    <row r="33" spans="1:6" ht="12.75">
      <c r="A33" s="27">
        <v>13</v>
      </c>
      <c r="B33" s="69" t="str">
        <f t="shared" si="1"/>
        <v>Sun</v>
      </c>
      <c r="C33" s="38">
        <v>40</v>
      </c>
      <c r="D33" s="27">
        <f ca="1" t="shared" si="2"/>
        <v>71.14285714285714</v>
      </c>
      <c r="E33" s="70">
        <f ca="1" t="shared" si="3"/>
        <v>71.71428571428571</v>
      </c>
      <c r="F33" s="28">
        <f t="shared" si="4"/>
        <v>0.5577689243027889</v>
      </c>
    </row>
    <row r="34" spans="1:6" ht="12.75">
      <c r="A34" s="27">
        <v>14</v>
      </c>
      <c r="B34" s="69" t="str">
        <f t="shared" si="1"/>
        <v>Mon</v>
      </c>
      <c r="C34" s="38">
        <v>52</v>
      </c>
      <c r="D34" s="27">
        <f ca="1" t="shared" si="2"/>
        <v>70.71428571428571</v>
      </c>
      <c r="E34" s="70">
        <f ca="1" t="shared" si="3"/>
        <v>72</v>
      </c>
      <c r="F34" s="28">
        <f t="shared" si="4"/>
        <v>0.7222222222222222</v>
      </c>
    </row>
    <row r="35" spans="1:6" ht="12.75">
      <c r="A35" s="27">
        <v>15</v>
      </c>
      <c r="B35" s="69" t="str">
        <f t="shared" si="1"/>
        <v>Tues</v>
      </c>
      <c r="C35" s="38">
        <v>64</v>
      </c>
      <c r="D35" s="27">
        <f ca="1" t="shared" si="2"/>
        <v>71.28571428571429</v>
      </c>
      <c r="E35" s="70">
        <f ca="1" t="shared" si="3"/>
        <v>71.57142857142857</v>
      </c>
      <c r="F35" s="28">
        <f t="shared" si="4"/>
        <v>0.8942115768463074</v>
      </c>
    </row>
    <row r="36" spans="1:6" ht="12.75">
      <c r="A36" s="27">
        <v>16</v>
      </c>
      <c r="B36" s="69" t="str">
        <f t="shared" si="1"/>
        <v>Wed</v>
      </c>
      <c r="C36" s="38">
        <v>76</v>
      </c>
      <c r="D36" s="27">
        <f ca="1" t="shared" si="2"/>
        <v>71.71428571428571</v>
      </c>
      <c r="E36" s="70">
        <f ca="1" t="shared" si="3"/>
        <v>71.85714285714286</v>
      </c>
      <c r="F36" s="28">
        <f t="shared" si="4"/>
        <v>1.0576540755467196</v>
      </c>
    </row>
    <row r="37" spans="1:6" ht="12.75">
      <c r="A37" s="27">
        <v>17</v>
      </c>
      <c r="B37" s="69" t="str">
        <f t="shared" si="1"/>
        <v>Thur</v>
      </c>
      <c r="C37" s="38">
        <v>87</v>
      </c>
      <c r="D37" s="27">
        <f ca="1" t="shared" si="2"/>
        <v>72</v>
      </c>
      <c r="E37" s="70">
        <f ca="1" t="shared" si="3"/>
        <v>72.42857142857143</v>
      </c>
      <c r="F37" s="28">
        <f t="shared" si="4"/>
        <v>1.2011834319526626</v>
      </c>
    </row>
    <row r="38" spans="1:6" ht="12.75">
      <c r="A38" s="27">
        <v>18</v>
      </c>
      <c r="B38" s="69" t="str">
        <f t="shared" si="1"/>
        <v>Fri</v>
      </c>
      <c r="C38" s="38">
        <v>96</v>
      </c>
      <c r="D38" s="27">
        <f ca="1" t="shared" si="2"/>
        <v>71.57142857142857</v>
      </c>
      <c r="E38" s="70">
        <f ca="1" t="shared" si="3"/>
        <v>72.14285714285714</v>
      </c>
      <c r="F38" s="28">
        <f t="shared" si="4"/>
        <v>1.3306930693069308</v>
      </c>
    </row>
    <row r="39" spans="1:6" ht="12.75">
      <c r="A39" s="27">
        <v>19</v>
      </c>
      <c r="B39" s="69" t="str">
        <f t="shared" si="1"/>
        <v>Sat</v>
      </c>
      <c r="C39" s="38">
        <v>88</v>
      </c>
      <c r="D39" s="27">
        <f ca="1" t="shared" si="2"/>
        <v>71.85714285714286</v>
      </c>
      <c r="E39" s="70" t="e">
        <f ca="1" t="shared" si="3"/>
        <v>#N/A</v>
      </c>
      <c r="F39" s="28">
        <f t="shared" si="4"/>
      </c>
    </row>
    <row r="40" spans="1:6" ht="12.75">
      <c r="A40" s="27">
        <v>20</v>
      </c>
      <c r="B40" s="69" t="str">
        <f t="shared" si="1"/>
        <v>Sun</v>
      </c>
      <c r="C40" s="38">
        <v>44</v>
      </c>
      <c r="D40" s="27">
        <f ca="1" t="shared" si="2"/>
        <v>72.42857142857143</v>
      </c>
      <c r="E40" s="70" t="e">
        <f ca="1" t="shared" si="3"/>
        <v>#N/A</v>
      </c>
      <c r="F40" s="28">
        <f t="shared" si="4"/>
      </c>
    </row>
    <row r="41" spans="1:6" ht="12.75">
      <c r="A41" s="27">
        <v>21</v>
      </c>
      <c r="B41" s="69" t="str">
        <f t="shared" si="1"/>
        <v>Mon</v>
      </c>
      <c r="C41" s="38">
        <v>50</v>
      </c>
      <c r="D41" s="27">
        <f ca="1" t="shared" si="2"/>
        <v>72.14285714285714</v>
      </c>
      <c r="E41" s="70" t="e">
        <f ca="1" t="shared" si="3"/>
        <v>#N/A</v>
      </c>
      <c r="F41" s="28">
        <f t="shared" si="4"/>
      </c>
    </row>
    <row r="42" spans="1:6" ht="12.75">
      <c r="A42" s="27">
        <v>22</v>
      </c>
      <c r="B42" s="69" t="str">
        <f t="shared" si="1"/>
        <v>Tues</v>
      </c>
      <c r="C42" s="38"/>
      <c r="D42" s="27" t="e">
        <f ca="1" t="shared" si="2"/>
        <v>#N/A</v>
      </c>
      <c r="E42" s="70" t="e">
        <f ca="1" t="shared" si="3"/>
        <v>#N/A</v>
      </c>
      <c r="F42" s="28">
        <f t="shared" si="4"/>
      </c>
    </row>
    <row r="43" spans="1:6" ht="12.75">
      <c r="A43" s="27">
        <v>23</v>
      </c>
      <c r="B43" s="69" t="str">
        <f t="shared" si="1"/>
        <v>Wed</v>
      </c>
      <c r="C43" s="38"/>
      <c r="D43" s="27" t="e">
        <f ca="1" t="shared" si="2"/>
        <v>#N/A</v>
      </c>
      <c r="E43" s="70" t="e">
        <f ca="1" t="shared" si="3"/>
        <v>#N/A</v>
      </c>
      <c r="F43" s="28">
        <f t="shared" si="4"/>
      </c>
    </row>
    <row r="44" spans="1:6" ht="12.75">
      <c r="A44" s="27">
        <v>24</v>
      </c>
      <c r="B44" s="69" t="str">
        <f t="shared" si="1"/>
        <v>Thur</v>
      </c>
      <c r="C44" s="38"/>
      <c r="D44" s="27" t="e">
        <f ca="1" t="shared" si="2"/>
        <v>#N/A</v>
      </c>
      <c r="E44" s="70" t="e">
        <f ca="1" t="shared" si="3"/>
        <v>#N/A</v>
      </c>
      <c r="F44" s="28">
        <f t="shared" si="4"/>
      </c>
    </row>
    <row r="45" spans="1:6" ht="12.75">
      <c r="A45" s="27">
        <v>25</v>
      </c>
      <c r="B45" s="69" t="str">
        <f t="shared" si="1"/>
        <v>Fri</v>
      </c>
      <c r="C45" s="38"/>
      <c r="D45" s="27" t="e">
        <f ca="1" t="shared" si="2"/>
        <v>#N/A</v>
      </c>
      <c r="E45" s="70" t="e">
        <f ca="1" t="shared" si="3"/>
        <v>#N/A</v>
      </c>
      <c r="F45" s="28">
        <f t="shared" si="4"/>
      </c>
    </row>
    <row r="46" spans="1:6" ht="12.75">
      <c r="A46" s="27">
        <v>26</v>
      </c>
      <c r="B46" s="69" t="str">
        <f t="shared" si="1"/>
        <v>Sat</v>
      </c>
      <c r="C46" s="38"/>
      <c r="D46" s="27" t="e">
        <f ca="1" t="shared" si="2"/>
        <v>#N/A</v>
      </c>
      <c r="E46" s="70" t="e">
        <f ca="1" t="shared" si="3"/>
        <v>#N/A</v>
      </c>
      <c r="F46" s="28">
        <f t="shared" si="4"/>
      </c>
    </row>
    <row r="47" spans="1:6" ht="12.75">
      <c r="A47" s="27">
        <v>27</v>
      </c>
      <c r="B47" s="69" t="str">
        <f t="shared" si="1"/>
        <v>Sun</v>
      </c>
      <c r="C47" s="38"/>
      <c r="D47" s="27" t="e">
        <f ca="1" t="shared" si="2"/>
        <v>#N/A</v>
      </c>
      <c r="E47" s="70" t="e">
        <f ca="1" t="shared" si="3"/>
        <v>#N/A</v>
      </c>
      <c r="F47" s="28">
        <f t="shared" si="4"/>
      </c>
    </row>
    <row r="48" spans="1:6" ht="12.75">
      <c r="A48" s="27">
        <v>28</v>
      </c>
      <c r="B48" s="69" t="str">
        <f t="shared" si="1"/>
        <v>Mon</v>
      </c>
      <c r="C48" s="38"/>
      <c r="D48" s="27" t="e">
        <f ca="1" t="shared" si="2"/>
        <v>#N/A</v>
      </c>
      <c r="E48" s="70" t="e">
        <f ca="1" t="shared" si="3"/>
        <v>#N/A</v>
      </c>
      <c r="F48" s="28">
        <f t="shared" si="4"/>
      </c>
    </row>
    <row r="49" spans="1:6" ht="12.75">
      <c r="A49" s="27">
        <v>29</v>
      </c>
      <c r="B49" s="69" t="str">
        <f t="shared" si="1"/>
        <v>Tues</v>
      </c>
      <c r="C49" s="38"/>
      <c r="D49" s="27" t="e">
        <f ca="1" t="shared" si="2"/>
        <v>#N/A</v>
      </c>
      <c r="E49" s="70" t="e">
        <f ca="1" t="shared" si="3"/>
        <v>#N/A</v>
      </c>
      <c r="F49" s="28">
        <f t="shared" si="4"/>
      </c>
    </row>
    <row r="50" spans="1:6" ht="12.75">
      <c r="A50" s="27">
        <v>30</v>
      </c>
      <c r="B50" s="69" t="str">
        <f t="shared" si="1"/>
        <v>Wed</v>
      </c>
      <c r="C50" s="38"/>
      <c r="D50" s="27" t="e">
        <f ca="1" t="shared" si="2"/>
        <v>#N/A</v>
      </c>
      <c r="E50" s="70" t="e">
        <f ca="1" t="shared" si="3"/>
        <v>#N/A</v>
      </c>
      <c r="F50" s="28">
        <f t="shared" si="4"/>
      </c>
    </row>
    <row r="51" spans="1:6" ht="12.75">
      <c r="A51" s="27">
        <v>31</v>
      </c>
      <c r="B51" s="69" t="str">
        <f t="shared" si="1"/>
        <v>Thur</v>
      </c>
      <c r="C51" s="38"/>
      <c r="D51" s="27" t="e">
        <f ca="1" t="shared" si="2"/>
        <v>#N/A</v>
      </c>
      <c r="E51" s="70" t="e">
        <f ca="1" t="shared" si="3"/>
        <v>#N/A</v>
      </c>
      <c r="F51" s="28">
        <f t="shared" si="4"/>
      </c>
    </row>
    <row r="52" spans="1:6" ht="12.75">
      <c r="A52" s="27">
        <v>32</v>
      </c>
      <c r="B52" s="69" t="str">
        <f t="shared" si="1"/>
        <v>Fri</v>
      </c>
      <c r="C52" s="38"/>
      <c r="D52" s="27" t="e">
        <f ca="1" t="shared" si="2"/>
        <v>#N/A</v>
      </c>
      <c r="E52" s="70" t="e">
        <f ca="1" t="shared" si="3"/>
        <v>#N/A</v>
      </c>
      <c r="F52" s="28">
        <f t="shared" si="4"/>
      </c>
    </row>
    <row r="53" spans="1:6" ht="12.75">
      <c r="A53" s="27">
        <v>33</v>
      </c>
      <c r="B53" s="69" t="str">
        <f aca="true" t="shared" si="5" ref="B53:B80">IF($C$3&gt;0,INDEX($A$7:$A$18,MOD(A53-1,$C$3)+1,1),"")</f>
        <v>Sat</v>
      </c>
      <c r="C53" s="38"/>
      <c r="D53" s="27" t="e">
        <f aca="true" ca="1" t="shared" si="6" ref="D53:D80">IF(OR(ISBLANK(C53),ROW(C53)-ROW($C$21)+1&lt;$C$3),#N/A,AVERAGE(OFFSET(C53,-$C$3+1,0,$C$3,1)))</f>
        <v>#N/A</v>
      </c>
      <c r="E53" s="70" t="e">
        <f aca="true" ca="1" t="shared" si="7" ref="E53:E80">IF(OR(ROW(C53)-ROW($C$21)+1&lt;=$C$3/2,ISBLANK(OFFSET(C53,$C$3/2,0,1,1))),#N/A,IF(INT($C$3/2)*2=$C$3,AVERAGE(OFFSET(D53,$C$3/2-1,0,2,1)),OFFSET(D53,$C$3/2,0,1,1)))</f>
        <v>#N/A</v>
      </c>
      <c r="F53" s="28">
        <f t="shared" si="4"/>
      </c>
    </row>
    <row r="54" spans="1:6" ht="12.75">
      <c r="A54" s="27">
        <v>34</v>
      </c>
      <c r="B54" s="69" t="str">
        <f t="shared" si="5"/>
        <v>Sun</v>
      </c>
      <c r="C54" s="38"/>
      <c r="D54" s="27" t="e">
        <f ca="1" t="shared" si="6"/>
        <v>#N/A</v>
      </c>
      <c r="E54" s="70" t="e">
        <f ca="1" t="shared" si="7"/>
        <v>#N/A</v>
      </c>
      <c r="F54" s="28">
        <f t="shared" si="4"/>
      </c>
    </row>
    <row r="55" spans="1:6" ht="12.75">
      <c r="A55" s="27">
        <v>35</v>
      </c>
      <c r="B55" s="69" t="str">
        <f t="shared" si="5"/>
        <v>Mon</v>
      </c>
      <c r="C55" s="38"/>
      <c r="D55" s="27" t="e">
        <f ca="1" t="shared" si="6"/>
        <v>#N/A</v>
      </c>
      <c r="E55" s="70" t="e">
        <f ca="1" t="shared" si="7"/>
        <v>#N/A</v>
      </c>
      <c r="F55" s="28">
        <f t="shared" si="4"/>
      </c>
    </row>
    <row r="56" spans="1:6" ht="12.75">
      <c r="A56" s="27">
        <v>36</v>
      </c>
      <c r="B56" s="69" t="str">
        <f t="shared" si="5"/>
        <v>Tues</v>
      </c>
      <c r="C56" s="38"/>
      <c r="D56" s="27" t="e">
        <f ca="1" t="shared" si="6"/>
        <v>#N/A</v>
      </c>
      <c r="E56" s="70" t="e">
        <f ca="1" t="shared" si="7"/>
        <v>#N/A</v>
      </c>
      <c r="F56" s="28">
        <f t="shared" si="4"/>
      </c>
    </row>
    <row r="57" spans="1:6" ht="12.75">
      <c r="A57" s="27">
        <v>37</v>
      </c>
      <c r="B57" s="69" t="str">
        <f t="shared" si="5"/>
        <v>Wed</v>
      </c>
      <c r="C57" s="38"/>
      <c r="D57" s="27" t="e">
        <f ca="1" t="shared" si="6"/>
        <v>#N/A</v>
      </c>
      <c r="E57" s="70" t="e">
        <f ca="1" t="shared" si="7"/>
        <v>#N/A</v>
      </c>
      <c r="F57" s="28"/>
    </row>
    <row r="58" spans="1:6" ht="12.75">
      <c r="A58" s="27">
        <v>38</v>
      </c>
      <c r="B58" s="69" t="str">
        <f t="shared" si="5"/>
        <v>Thur</v>
      </c>
      <c r="C58" s="38"/>
      <c r="D58" s="27" t="e">
        <f ca="1" t="shared" si="6"/>
        <v>#N/A</v>
      </c>
      <c r="E58" s="70" t="e">
        <f ca="1" t="shared" si="7"/>
        <v>#N/A</v>
      </c>
      <c r="F58" s="28"/>
    </row>
    <row r="59" spans="1:6" ht="12.75">
      <c r="A59" s="27">
        <v>39</v>
      </c>
      <c r="B59" s="69" t="str">
        <f t="shared" si="5"/>
        <v>Fri</v>
      </c>
      <c r="C59" s="38"/>
      <c r="D59" s="27" t="e">
        <f ca="1" t="shared" si="6"/>
        <v>#N/A</v>
      </c>
      <c r="E59" s="70" t="e">
        <f ca="1" t="shared" si="7"/>
        <v>#N/A</v>
      </c>
      <c r="F59" s="28"/>
    </row>
    <row r="60" spans="1:6" ht="12.75">
      <c r="A60" s="27">
        <v>40</v>
      </c>
      <c r="B60" s="69" t="str">
        <f t="shared" si="5"/>
        <v>Sat</v>
      </c>
      <c r="C60" s="38"/>
      <c r="D60" s="27" t="e">
        <f ca="1" t="shared" si="6"/>
        <v>#N/A</v>
      </c>
      <c r="E60" s="70" t="e">
        <f ca="1" t="shared" si="7"/>
        <v>#N/A</v>
      </c>
      <c r="F60" s="28"/>
    </row>
    <row r="61" spans="1:6" ht="12.75">
      <c r="A61" s="27">
        <v>41</v>
      </c>
      <c r="B61" s="69" t="str">
        <f t="shared" si="5"/>
        <v>Sun</v>
      </c>
      <c r="C61" s="38"/>
      <c r="D61" s="27" t="e">
        <f ca="1" t="shared" si="6"/>
        <v>#N/A</v>
      </c>
      <c r="E61" s="70" t="e">
        <f ca="1" t="shared" si="7"/>
        <v>#N/A</v>
      </c>
      <c r="F61" s="28"/>
    </row>
    <row r="62" spans="1:6" ht="12.75">
      <c r="A62" s="27">
        <v>42</v>
      </c>
      <c r="B62" s="69" t="str">
        <f t="shared" si="5"/>
        <v>Mon</v>
      </c>
      <c r="C62" s="38"/>
      <c r="D62" s="27" t="e">
        <f ca="1" t="shared" si="6"/>
        <v>#N/A</v>
      </c>
      <c r="E62" s="70" t="e">
        <f ca="1" t="shared" si="7"/>
        <v>#N/A</v>
      </c>
      <c r="F62" s="28"/>
    </row>
    <row r="63" spans="1:6" ht="12.75">
      <c r="A63" s="27">
        <v>43</v>
      </c>
      <c r="B63" s="69" t="str">
        <f t="shared" si="5"/>
        <v>Tues</v>
      </c>
      <c r="C63" s="38"/>
      <c r="D63" s="27" t="e">
        <f ca="1" t="shared" si="6"/>
        <v>#N/A</v>
      </c>
      <c r="E63" s="70" t="e">
        <f ca="1" t="shared" si="7"/>
        <v>#N/A</v>
      </c>
      <c r="F63" s="28"/>
    </row>
    <row r="64" spans="1:6" ht="12.75">
      <c r="A64" s="27">
        <v>44</v>
      </c>
      <c r="B64" s="69" t="str">
        <f t="shared" si="5"/>
        <v>Wed</v>
      </c>
      <c r="C64" s="38"/>
      <c r="D64" s="27" t="e">
        <f ca="1" t="shared" si="6"/>
        <v>#N/A</v>
      </c>
      <c r="E64" s="70" t="e">
        <f ca="1" t="shared" si="7"/>
        <v>#N/A</v>
      </c>
      <c r="F64" s="28"/>
    </row>
    <row r="65" spans="1:6" ht="12.75">
      <c r="A65" s="27">
        <v>45</v>
      </c>
      <c r="B65" s="69" t="str">
        <f t="shared" si="5"/>
        <v>Thur</v>
      </c>
      <c r="C65" s="38"/>
      <c r="D65" s="27" t="e">
        <f ca="1" t="shared" si="6"/>
        <v>#N/A</v>
      </c>
      <c r="E65" s="70" t="e">
        <f ca="1" t="shared" si="7"/>
        <v>#N/A</v>
      </c>
      <c r="F65" s="28"/>
    </row>
    <row r="66" spans="1:6" ht="12.75">
      <c r="A66" s="27">
        <v>46</v>
      </c>
      <c r="B66" s="69" t="str">
        <f t="shared" si="5"/>
        <v>Fri</v>
      </c>
      <c r="C66" s="38"/>
      <c r="D66" s="27" t="e">
        <f ca="1" t="shared" si="6"/>
        <v>#N/A</v>
      </c>
      <c r="E66" s="70" t="e">
        <f ca="1" t="shared" si="7"/>
        <v>#N/A</v>
      </c>
      <c r="F66" s="28"/>
    </row>
    <row r="67" spans="1:6" ht="12.75">
      <c r="A67" s="27">
        <v>47</v>
      </c>
      <c r="B67" s="69" t="str">
        <f t="shared" si="5"/>
        <v>Sat</v>
      </c>
      <c r="C67" s="38"/>
      <c r="D67" s="27" t="e">
        <f ca="1" t="shared" si="6"/>
        <v>#N/A</v>
      </c>
      <c r="E67" s="70" t="e">
        <f ca="1" t="shared" si="7"/>
        <v>#N/A</v>
      </c>
      <c r="F67" s="28"/>
    </row>
    <row r="68" spans="1:6" ht="12.75">
      <c r="A68" s="27">
        <v>48</v>
      </c>
      <c r="B68" s="69" t="str">
        <f t="shared" si="5"/>
        <v>Sun</v>
      </c>
      <c r="C68" s="38"/>
      <c r="D68" s="27" t="e">
        <f ca="1" t="shared" si="6"/>
        <v>#N/A</v>
      </c>
      <c r="E68" s="70" t="e">
        <f ca="1" t="shared" si="7"/>
        <v>#N/A</v>
      </c>
      <c r="F68" s="28"/>
    </row>
    <row r="69" spans="1:6" ht="12.75">
      <c r="A69" s="27">
        <v>49</v>
      </c>
      <c r="B69" s="69" t="str">
        <f t="shared" si="5"/>
        <v>Mon</v>
      </c>
      <c r="C69" s="38"/>
      <c r="D69" s="27" t="e">
        <f ca="1" t="shared" si="6"/>
        <v>#N/A</v>
      </c>
      <c r="E69" s="70" t="e">
        <f ca="1" t="shared" si="7"/>
        <v>#N/A</v>
      </c>
      <c r="F69" s="28"/>
    </row>
    <row r="70" spans="1:6" ht="12.75">
      <c r="A70" s="27">
        <v>50</v>
      </c>
      <c r="B70" s="69" t="str">
        <f t="shared" si="5"/>
        <v>Tues</v>
      </c>
      <c r="C70" s="38"/>
      <c r="D70" s="27" t="e">
        <f ca="1" t="shared" si="6"/>
        <v>#N/A</v>
      </c>
      <c r="E70" s="70" t="e">
        <f ca="1" t="shared" si="7"/>
        <v>#N/A</v>
      </c>
      <c r="F70" s="28"/>
    </row>
    <row r="71" spans="1:6" ht="12.75">
      <c r="A71" s="27">
        <v>51</v>
      </c>
      <c r="B71" s="69" t="str">
        <f t="shared" si="5"/>
        <v>Wed</v>
      </c>
      <c r="C71" s="38"/>
      <c r="D71" s="27" t="e">
        <f ca="1" t="shared" si="6"/>
        <v>#N/A</v>
      </c>
      <c r="E71" s="70" t="e">
        <f ca="1" t="shared" si="7"/>
        <v>#N/A</v>
      </c>
      <c r="F71" s="28"/>
    </row>
    <row r="72" spans="1:6" ht="12.75">
      <c r="A72" s="27">
        <v>52</v>
      </c>
      <c r="B72" s="69" t="str">
        <f t="shared" si="5"/>
        <v>Thur</v>
      </c>
      <c r="C72" s="38"/>
      <c r="D72" s="27" t="e">
        <f ca="1" t="shared" si="6"/>
        <v>#N/A</v>
      </c>
      <c r="E72" s="70" t="e">
        <f ca="1" t="shared" si="7"/>
        <v>#N/A</v>
      </c>
      <c r="F72" s="28"/>
    </row>
    <row r="73" spans="1:6" ht="12.75">
      <c r="A73" s="27">
        <v>53</v>
      </c>
      <c r="B73" s="69" t="str">
        <f t="shared" si="5"/>
        <v>Fri</v>
      </c>
      <c r="C73" s="38"/>
      <c r="D73" s="27" t="e">
        <f ca="1" t="shared" si="6"/>
        <v>#N/A</v>
      </c>
      <c r="E73" s="70" t="e">
        <f ca="1" t="shared" si="7"/>
        <v>#N/A</v>
      </c>
      <c r="F73" s="28"/>
    </row>
    <row r="74" spans="1:6" ht="12.75">
      <c r="A74" s="27">
        <v>54</v>
      </c>
      <c r="B74" s="69" t="str">
        <f t="shared" si="5"/>
        <v>Sat</v>
      </c>
      <c r="C74" s="38"/>
      <c r="D74" s="27" t="e">
        <f ca="1" t="shared" si="6"/>
        <v>#N/A</v>
      </c>
      <c r="E74" s="70" t="e">
        <f ca="1" t="shared" si="7"/>
        <v>#N/A</v>
      </c>
      <c r="F74" s="28"/>
    </row>
    <row r="75" spans="1:6" ht="12.75">
      <c r="A75" s="27">
        <v>55</v>
      </c>
      <c r="B75" s="69" t="str">
        <f t="shared" si="5"/>
        <v>Sun</v>
      </c>
      <c r="C75" s="38"/>
      <c r="D75" s="27" t="e">
        <f ca="1" t="shared" si="6"/>
        <v>#N/A</v>
      </c>
      <c r="E75" s="70" t="e">
        <f ca="1" t="shared" si="7"/>
        <v>#N/A</v>
      </c>
      <c r="F75" s="28"/>
    </row>
    <row r="76" spans="1:6" ht="12.75">
      <c r="A76" s="27">
        <v>56</v>
      </c>
      <c r="B76" s="69" t="str">
        <f t="shared" si="5"/>
        <v>Mon</v>
      </c>
      <c r="C76" s="38"/>
      <c r="D76" s="27" t="e">
        <f ca="1" t="shared" si="6"/>
        <v>#N/A</v>
      </c>
      <c r="E76" s="70" t="e">
        <f ca="1" t="shared" si="7"/>
        <v>#N/A</v>
      </c>
      <c r="F76" s="28"/>
    </row>
    <row r="77" spans="1:6" ht="12.75">
      <c r="A77" s="27">
        <v>57</v>
      </c>
      <c r="B77" s="69" t="str">
        <f t="shared" si="5"/>
        <v>Tues</v>
      </c>
      <c r="C77" s="38"/>
      <c r="D77" s="27" t="e">
        <f ca="1" t="shared" si="6"/>
        <v>#N/A</v>
      </c>
      <c r="E77" s="70" t="e">
        <f ca="1" t="shared" si="7"/>
        <v>#N/A</v>
      </c>
      <c r="F77" s="28"/>
    </row>
    <row r="78" spans="1:6" ht="12.75">
      <c r="A78" s="27">
        <v>58</v>
      </c>
      <c r="B78" s="69" t="str">
        <f t="shared" si="5"/>
        <v>Wed</v>
      </c>
      <c r="C78" s="38"/>
      <c r="D78" s="27" t="e">
        <f ca="1" t="shared" si="6"/>
        <v>#N/A</v>
      </c>
      <c r="E78" s="70" t="e">
        <f ca="1" t="shared" si="7"/>
        <v>#N/A</v>
      </c>
      <c r="F78" s="28"/>
    </row>
    <row r="79" spans="1:6" ht="12.75">
      <c r="A79" s="27">
        <v>59</v>
      </c>
      <c r="B79" s="69" t="str">
        <f t="shared" si="5"/>
        <v>Thur</v>
      </c>
      <c r="C79" s="38"/>
      <c r="D79" s="27" t="e">
        <f ca="1" t="shared" si="6"/>
        <v>#N/A</v>
      </c>
      <c r="E79" s="70" t="e">
        <f ca="1" t="shared" si="7"/>
        <v>#N/A</v>
      </c>
      <c r="F79" s="28"/>
    </row>
    <row r="80" spans="1:6" ht="13.5" thickBot="1">
      <c r="A80" s="29">
        <v>60</v>
      </c>
      <c r="B80" s="71" t="str">
        <f t="shared" si="5"/>
        <v>Fri</v>
      </c>
      <c r="C80" s="76"/>
      <c r="D80" s="29" t="e">
        <f ca="1" t="shared" si="6"/>
        <v>#N/A</v>
      </c>
      <c r="E80" s="72" t="e">
        <f ca="1" t="shared" si="7"/>
        <v>#N/A</v>
      </c>
      <c r="F80" s="30"/>
    </row>
  </sheetData>
  <sheetProtection password="A753" sheet="1" objects="1" scenarios="1"/>
  <conditionalFormatting sqref="D21:E80">
    <cfRule type="expression" priority="1" dxfId="0" stopIfTrue="1">
      <formula>ISNA(D21)</formula>
    </cfRule>
  </conditionalFormatting>
  <printOptions/>
  <pageMargins left="0.5" right="0.5" top="1" bottom="1" header="0.5" footer="0.5"/>
  <pageSetup horizontalDpi="300" verticalDpi="300" orientation="landscape" scale="9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/>
  <dimension ref="A1:O80"/>
  <sheetViews>
    <sheetView workbookViewId="0" topLeftCell="A1">
      <selection activeCell="A1" sqref="A1"/>
    </sheetView>
  </sheetViews>
  <sheetFormatPr defaultColWidth="9.140625" defaultRowHeight="12.75"/>
  <cols>
    <col min="1" max="13" width="10.57421875" style="3" customWidth="1"/>
    <col min="14" max="14" width="7.421875" style="3" customWidth="1"/>
    <col min="15" max="15" width="7.00390625" style="3" customWidth="1"/>
    <col min="16" max="16384" width="9.140625" style="3" customWidth="1"/>
  </cols>
  <sheetData>
    <row r="1" ht="13.5" thickBot="1">
      <c r="A1" s="77" t="s">
        <v>32</v>
      </c>
    </row>
    <row r="2" spans="1:3" ht="13.5" thickBot="1">
      <c r="A2" s="77"/>
      <c r="B2" s="14" t="s">
        <v>33</v>
      </c>
      <c r="C2" s="51">
        <v>7.5</v>
      </c>
    </row>
    <row r="3" spans="1:13" ht="13.5" thickBot="1">
      <c r="A3" s="77"/>
      <c r="B3" s="14" t="s">
        <v>34</v>
      </c>
      <c r="C3" s="51">
        <v>124</v>
      </c>
      <c r="F3" s="4"/>
      <c r="G3" s="78"/>
      <c r="L3" s="14"/>
      <c r="M3" s="79"/>
    </row>
    <row r="4" spans="2:3" ht="13.5" thickBot="1">
      <c r="B4" s="4" t="s">
        <v>14</v>
      </c>
      <c r="C4" s="40">
        <v>4</v>
      </c>
    </row>
    <row r="5" ht="13.5" thickBot="1"/>
    <row r="6" spans="2:15" ht="13.5" thickBot="1">
      <c r="B6" s="80" t="s">
        <v>13</v>
      </c>
      <c r="C6" s="81" t="s">
        <v>11</v>
      </c>
      <c r="H6" s="66"/>
      <c r="I6" s="66"/>
      <c r="J6" s="66"/>
      <c r="K6" s="66"/>
      <c r="L6" s="66"/>
      <c r="M6" s="66"/>
      <c r="N6" s="66"/>
      <c r="O6" s="66"/>
    </row>
    <row r="7" spans="2:15" ht="12.75">
      <c r="B7" s="89">
        <v>4</v>
      </c>
      <c r="C7" s="90">
        <v>0.95</v>
      </c>
      <c r="H7" s="66"/>
      <c r="I7" s="66"/>
      <c r="J7" s="66"/>
      <c r="K7" s="66"/>
      <c r="L7" s="66"/>
      <c r="M7" s="66"/>
      <c r="N7" s="66"/>
      <c r="O7" s="66"/>
    </row>
    <row r="8" spans="2:15" ht="12.75">
      <c r="B8" s="91">
        <v>1</v>
      </c>
      <c r="C8" s="92">
        <v>1.2</v>
      </c>
      <c r="H8" s="66"/>
      <c r="I8" s="66"/>
      <c r="J8" s="66"/>
      <c r="K8" s="66"/>
      <c r="L8" s="66"/>
      <c r="M8" s="66"/>
      <c r="N8" s="66"/>
      <c r="O8" s="66"/>
    </row>
    <row r="9" spans="2:15" ht="12.75">
      <c r="B9" s="91">
        <v>2</v>
      </c>
      <c r="C9" s="92">
        <v>1.1</v>
      </c>
      <c r="H9" s="66"/>
      <c r="I9" s="66"/>
      <c r="J9" s="66"/>
      <c r="K9" s="66"/>
      <c r="L9" s="66"/>
      <c r="M9" s="66"/>
      <c r="N9" s="66"/>
      <c r="O9" s="66"/>
    </row>
    <row r="10" spans="2:15" ht="12.75">
      <c r="B10" s="91">
        <v>3</v>
      </c>
      <c r="C10" s="92">
        <v>0.75</v>
      </c>
      <c r="H10" s="66"/>
      <c r="I10" s="66"/>
      <c r="J10" s="66"/>
      <c r="K10" s="66"/>
      <c r="L10" s="66"/>
      <c r="M10" s="66"/>
      <c r="N10" s="66"/>
      <c r="O10" s="66"/>
    </row>
    <row r="11" spans="2:15" ht="12.75">
      <c r="B11" s="91"/>
      <c r="C11" s="92"/>
      <c r="H11" s="66"/>
      <c r="I11" s="66"/>
      <c r="J11" s="66"/>
      <c r="K11" s="66"/>
      <c r="L11" s="66"/>
      <c r="M11" s="66"/>
      <c r="N11" s="66"/>
      <c r="O11" s="66"/>
    </row>
    <row r="12" spans="2:3" ht="12.75">
      <c r="B12" s="91"/>
      <c r="C12" s="92"/>
    </row>
    <row r="13" spans="2:3" ht="12.75">
      <c r="B13" s="91"/>
      <c r="C13" s="92"/>
    </row>
    <row r="14" spans="2:7" ht="12.75">
      <c r="B14" s="91"/>
      <c r="C14" s="92"/>
      <c r="G14" s="16"/>
    </row>
    <row r="15" spans="2:8" ht="12.75">
      <c r="B15" s="91"/>
      <c r="C15" s="92"/>
      <c r="G15" s="16">
        <f>G22</f>
        <v>15</v>
      </c>
      <c r="H15" s="18">
        <f>J22</f>
        <v>260.15000000000003</v>
      </c>
    </row>
    <row r="16" spans="2:10" ht="12.75">
      <c r="B16" s="91"/>
      <c r="C16" s="92"/>
      <c r="J16" s="16" t="str">
        <f>"C"&amp;(20+G22)</f>
        <v>C35</v>
      </c>
    </row>
    <row r="17" spans="2:10" ht="12.75">
      <c r="B17" s="91"/>
      <c r="C17" s="92"/>
      <c r="J17" s="16" t="str">
        <f>"D"&amp;(20+G22)</f>
        <v>D35</v>
      </c>
    </row>
    <row r="18" spans="2:10" ht="13.5" thickBot="1">
      <c r="B18" s="93"/>
      <c r="C18" s="94"/>
      <c r="J18" s="3" t="str">
        <f>"E"&amp;(20+G22)</f>
        <v>E35</v>
      </c>
    </row>
    <row r="19" ht="13.5" thickBot="1"/>
    <row r="20" spans="1:10" ht="13.5" thickBot="1">
      <c r="A20" s="6" t="s">
        <v>2</v>
      </c>
      <c r="B20" s="62" t="s">
        <v>13</v>
      </c>
      <c r="C20" s="82" t="s">
        <v>36</v>
      </c>
      <c r="D20" s="82" t="s">
        <v>11</v>
      </c>
      <c r="E20" s="83" t="s">
        <v>4</v>
      </c>
      <c r="I20" s="14" t="s">
        <v>57</v>
      </c>
      <c r="J20" s="17">
        <f ca="1">IF(ISNUMBER(INDIRECT(J16)),INDIRECT(J16),#N/A)</f>
        <v>236.5</v>
      </c>
    </row>
    <row r="21" spans="1:10" ht="13.5" thickBot="1">
      <c r="A21" s="25">
        <v>1</v>
      </c>
      <c r="B21" s="67">
        <f aca="true" t="shared" si="0" ref="B21:B52">IF($C$4&gt;0,INDEX($B$7:$B$18,MOD(A21-1,$C$4)+1,1),"")</f>
        <v>4</v>
      </c>
      <c r="C21" s="84">
        <f aca="true" t="shared" si="1" ref="C21:C52">IF($C$4&gt;0,$C$3+$C$2*A21,"")</f>
        <v>131.5</v>
      </c>
      <c r="D21" s="84">
        <f aca="true" t="shared" si="2" ref="D21:D52">IF($C$4&gt;0,INDEX($C$7:$C$18,MOD(A21-1,$C$4)+1,1),"")</f>
        <v>0.95</v>
      </c>
      <c r="E21" s="81">
        <f aca="true" t="shared" si="3" ref="E21:E52">IF($C$4&gt;0,C21*D21,"")</f>
        <v>124.925</v>
      </c>
      <c r="I21" s="14" t="s">
        <v>58</v>
      </c>
      <c r="J21" s="96">
        <f ca="1">IF(ISNUMBER(INDIRECT(J17)),INDIRECT(J17),#N/A)</f>
        <v>1.1</v>
      </c>
    </row>
    <row r="22" spans="1:10" ht="13.5" thickBot="1">
      <c r="A22" s="27">
        <v>2</v>
      </c>
      <c r="B22" s="69">
        <f t="shared" si="0"/>
        <v>1</v>
      </c>
      <c r="C22" s="85">
        <f t="shared" si="1"/>
        <v>139</v>
      </c>
      <c r="D22" s="85">
        <f t="shared" si="2"/>
        <v>1.2</v>
      </c>
      <c r="E22" s="86">
        <f t="shared" si="3"/>
        <v>166.79999999999998</v>
      </c>
      <c r="F22" s="4" t="s">
        <v>25</v>
      </c>
      <c r="G22" s="40">
        <v>15</v>
      </c>
      <c r="I22" s="14" t="s">
        <v>27</v>
      </c>
      <c r="J22" s="15">
        <f ca="1">IF(ISNUMBER(INDIRECT(J18)),INDIRECT(J18),#N/A)</f>
        <v>260.15000000000003</v>
      </c>
    </row>
    <row r="23" spans="1:5" ht="12.75">
      <c r="A23" s="27">
        <v>3</v>
      </c>
      <c r="B23" s="69">
        <f t="shared" si="0"/>
        <v>2</v>
      </c>
      <c r="C23" s="85">
        <f t="shared" si="1"/>
        <v>146.5</v>
      </c>
      <c r="D23" s="85">
        <f t="shared" si="2"/>
        <v>1.1</v>
      </c>
      <c r="E23" s="86">
        <f t="shared" si="3"/>
        <v>161.15</v>
      </c>
    </row>
    <row r="24" spans="1:5" ht="12.75">
      <c r="A24" s="27">
        <v>4</v>
      </c>
      <c r="B24" s="69">
        <f t="shared" si="0"/>
        <v>3</v>
      </c>
      <c r="C24" s="85">
        <f t="shared" si="1"/>
        <v>154</v>
      </c>
      <c r="D24" s="85">
        <f t="shared" si="2"/>
        <v>0.75</v>
      </c>
      <c r="E24" s="86">
        <f t="shared" si="3"/>
        <v>115.5</v>
      </c>
    </row>
    <row r="25" spans="1:5" ht="12.75">
      <c r="A25" s="27">
        <v>5</v>
      </c>
      <c r="B25" s="69">
        <f t="shared" si="0"/>
        <v>4</v>
      </c>
      <c r="C25" s="85">
        <f t="shared" si="1"/>
        <v>161.5</v>
      </c>
      <c r="D25" s="85">
        <f t="shared" si="2"/>
        <v>0.95</v>
      </c>
      <c r="E25" s="86">
        <f t="shared" si="3"/>
        <v>153.42499999999998</v>
      </c>
    </row>
    <row r="26" spans="1:5" ht="12.75">
      <c r="A26" s="27">
        <v>6</v>
      </c>
      <c r="B26" s="69">
        <f t="shared" si="0"/>
        <v>1</v>
      </c>
      <c r="C26" s="85">
        <f t="shared" si="1"/>
        <v>169</v>
      </c>
      <c r="D26" s="85">
        <f t="shared" si="2"/>
        <v>1.2</v>
      </c>
      <c r="E26" s="86">
        <f t="shared" si="3"/>
        <v>202.79999999999998</v>
      </c>
    </row>
    <row r="27" spans="1:5" ht="12.75">
      <c r="A27" s="27">
        <v>7</v>
      </c>
      <c r="B27" s="69">
        <f t="shared" si="0"/>
        <v>2</v>
      </c>
      <c r="C27" s="85">
        <f t="shared" si="1"/>
        <v>176.5</v>
      </c>
      <c r="D27" s="85">
        <f t="shared" si="2"/>
        <v>1.1</v>
      </c>
      <c r="E27" s="86">
        <f t="shared" si="3"/>
        <v>194.15</v>
      </c>
    </row>
    <row r="28" spans="1:5" ht="12.75">
      <c r="A28" s="27">
        <v>8</v>
      </c>
      <c r="B28" s="69">
        <f t="shared" si="0"/>
        <v>3</v>
      </c>
      <c r="C28" s="85">
        <f t="shared" si="1"/>
        <v>184</v>
      </c>
      <c r="D28" s="85">
        <f t="shared" si="2"/>
        <v>0.75</v>
      </c>
      <c r="E28" s="86">
        <f t="shared" si="3"/>
        <v>138</v>
      </c>
    </row>
    <row r="29" spans="1:5" ht="12.75">
      <c r="A29" s="27">
        <v>9</v>
      </c>
      <c r="B29" s="69">
        <f t="shared" si="0"/>
        <v>4</v>
      </c>
      <c r="C29" s="85">
        <f t="shared" si="1"/>
        <v>191.5</v>
      </c>
      <c r="D29" s="85">
        <f t="shared" si="2"/>
        <v>0.95</v>
      </c>
      <c r="E29" s="86">
        <f t="shared" si="3"/>
        <v>181.92499999999998</v>
      </c>
    </row>
    <row r="30" spans="1:5" ht="12.75">
      <c r="A30" s="27">
        <v>10</v>
      </c>
      <c r="B30" s="69">
        <f t="shared" si="0"/>
        <v>1</v>
      </c>
      <c r="C30" s="85">
        <f t="shared" si="1"/>
        <v>199</v>
      </c>
      <c r="D30" s="85">
        <f t="shared" si="2"/>
        <v>1.2</v>
      </c>
      <c r="E30" s="86">
        <f t="shared" si="3"/>
        <v>238.79999999999998</v>
      </c>
    </row>
    <row r="31" spans="1:5" ht="12.75">
      <c r="A31" s="27">
        <v>11</v>
      </c>
      <c r="B31" s="69">
        <f t="shared" si="0"/>
        <v>2</v>
      </c>
      <c r="C31" s="85">
        <f t="shared" si="1"/>
        <v>206.5</v>
      </c>
      <c r="D31" s="85">
        <f t="shared" si="2"/>
        <v>1.1</v>
      </c>
      <c r="E31" s="86">
        <f t="shared" si="3"/>
        <v>227.15</v>
      </c>
    </row>
    <row r="32" spans="1:5" ht="12.75">
      <c r="A32" s="27">
        <v>12</v>
      </c>
      <c r="B32" s="69">
        <f t="shared" si="0"/>
        <v>3</v>
      </c>
      <c r="C32" s="85">
        <f t="shared" si="1"/>
        <v>214</v>
      </c>
      <c r="D32" s="85">
        <f t="shared" si="2"/>
        <v>0.75</v>
      </c>
      <c r="E32" s="86">
        <f t="shared" si="3"/>
        <v>160.5</v>
      </c>
    </row>
    <row r="33" spans="1:5" ht="12.75">
      <c r="A33" s="27">
        <v>13</v>
      </c>
      <c r="B33" s="69">
        <f t="shared" si="0"/>
        <v>4</v>
      </c>
      <c r="C33" s="85">
        <f t="shared" si="1"/>
        <v>221.5</v>
      </c>
      <c r="D33" s="85">
        <f t="shared" si="2"/>
        <v>0.95</v>
      </c>
      <c r="E33" s="86">
        <f t="shared" si="3"/>
        <v>210.42499999999998</v>
      </c>
    </row>
    <row r="34" spans="1:5" ht="12.75">
      <c r="A34" s="27">
        <v>14</v>
      </c>
      <c r="B34" s="69">
        <f t="shared" si="0"/>
        <v>1</v>
      </c>
      <c r="C34" s="85">
        <f t="shared" si="1"/>
        <v>229</v>
      </c>
      <c r="D34" s="85">
        <f t="shared" si="2"/>
        <v>1.2</v>
      </c>
      <c r="E34" s="86">
        <f t="shared" si="3"/>
        <v>274.8</v>
      </c>
    </row>
    <row r="35" spans="1:5" ht="12.75">
      <c r="A35" s="27">
        <v>15</v>
      </c>
      <c r="B35" s="69">
        <f t="shared" si="0"/>
        <v>2</v>
      </c>
      <c r="C35" s="85">
        <f t="shared" si="1"/>
        <v>236.5</v>
      </c>
      <c r="D35" s="85">
        <f t="shared" si="2"/>
        <v>1.1</v>
      </c>
      <c r="E35" s="86">
        <f t="shared" si="3"/>
        <v>260.15000000000003</v>
      </c>
    </row>
    <row r="36" spans="1:5" ht="12.75">
      <c r="A36" s="27">
        <v>16</v>
      </c>
      <c r="B36" s="69">
        <f t="shared" si="0"/>
        <v>3</v>
      </c>
      <c r="C36" s="85">
        <f t="shared" si="1"/>
        <v>244</v>
      </c>
      <c r="D36" s="85">
        <f t="shared" si="2"/>
        <v>0.75</v>
      </c>
      <c r="E36" s="86">
        <f t="shared" si="3"/>
        <v>183</v>
      </c>
    </row>
    <row r="37" spans="1:5" ht="12.75">
      <c r="A37" s="27">
        <v>17</v>
      </c>
      <c r="B37" s="69">
        <f t="shared" si="0"/>
        <v>4</v>
      </c>
      <c r="C37" s="85">
        <f t="shared" si="1"/>
        <v>251.5</v>
      </c>
      <c r="D37" s="85">
        <f t="shared" si="2"/>
        <v>0.95</v>
      </c>
      <c r="E37" s="86">
        <f t="shared" si="3"/>
        <v>238.92499999999998</v>
      </c>
    </row>
    <row r="38" spans="1:5" ht="12.75">
      <c r="A38" s="27">
        <v>18</v>
      </c>
      <c r="B38" s="69">
        <f t="shared" si="0"/>
        <v>1</v>
      </c>
      <c r="C38" s="85">
        <f t="shared" si="1"/>
        <v>259</v>
      </c>
      <c r="D38" s="85">
        <f t="shared" si="2"/>
        <v>1.2</v>
      </c>
      <c r="E38" s="86">
        <f t="shared" si="3"/>
        <v>310.8</v>
      </c>
    </row>
    <row r="39" spans="1:5" ht="12.75">
      <c r="A39" s="27">
        <v>19</v>
      </c>
      <c r="B39" s="69">
        <f t="shared" si="0"/>
        <v>2</v>
      </c>
      <c r="C39" s="85">
        <f t="shared" si="1"/>
        <v>266.5</v>
      </c>
      <c r="D39" s="85">
        <f t="shared" si="2"/>
        <v>1.1</v>
      </c>
      <c r="E39" s="86">
        <f t="shared" si="3"/>
        <v>293.15000000000003</v>
      </c>
    </row>
    <row r="40" spans="1:5" ht="12.75">
      <c r="A40" s="27">
        <v>20</v>
      </c>
      <c r="B40" s="69">
        <f t="shared" si="0"/>
        <v>3</v>
      </c>
      <c r="C40" s="85">
        <f t="shared" si="1"/>
        <v>274</v>
      </c>
      <c r="D40" s="85">
        <f t="shared" si="2"/>
        <v>0.75</v>
      </c>
      <c r="E40" s="86">
        <f t="shared" si="3"/>
        <v>205.5</v>
      </c>
    </row>
    <row r="41" spans="1:5" ht="12.75">
      <c r="A41" s="27">
        <v>21</v>
      </c>
      <c r="B41" s="69">
        <f t="shared" si="0"/>
        <v>4</v>
      </c>
      <c r="C41" s="85">
        <f t="shared" si="1"/>
        <v>281.5</v>
      </c>
      <c r="D41" s="85">
        <f t="shared" si="2"/>
        <v>0.95</v>
      </c>
      <c r="E41" s="86">
        <f t="shared" si="3"/>
        <v>267.425</v>
      </c>
    </row>
    <row r="42" spans="1:5" ht="12.75">
      <c r="A42" s="27">
        <v>22</v>
      </c>
      <c r="B42" s="69">
        <f t="shared" si="0"/>
        <v>1</v>
      </c>
      <c r="C42" s="85">
        <f t="shared" si="1"/>
        <v>289</v>
      </c>
      <c r="D42" s="85">
        <f t="shared" si="2"/>
        <v>1.2</v>
      </c>
      <c r="E42" s="86">
        <f t="shared" si="3"/>
        <v>346.8</v>
      </c>
    </row>
    <row r="43" spans="1:5" ht="12.75">
      <c r="A43" s="27">
        <v>23</v>
      </c>
      <c r="B43" s="69">
        <f t="shared" si="0"/>
        <v>2</v>
      </c>
      <c r="C43" s="85">
        <f t="shared" si="1"/>
        <v>296.5</v>
      </c>
      <c r="D43" s="85">
        <f t="shared" si="2"/>
        <v>1.1</v>
      </c>
      <c r="E43" s="86">
        <f t="shared" si="3"/>
        <v>326.15000000000003</v>
      </c>
    </row>
    <row r="44" spans="1:5" ht="12.75">
      <c r="A44" s="27">
        <v>24</v>
      </c>
      <c r="B44" s="69">
        <f t="shared" si="0"/>
        <v>3</v>
      </c>
      <c r="C44" s="85">
        <f t="shared" si="1"/>
        <v>304</v>
      </c>
      <c r="D44" s="85">
        <f t="shared" si="2"/>
        <v>0.75</v>
      </c>
      <c r="E44" s="86">
        <f t="shared" si="3"/>
        <v>228</v>
      </c>
    </row>
    <row r="45" spans="1:5" ht="12.75">
      <c r="A45" s="27">
        <v>25</v>
      </c>
      <c r="B45" s="69">
        <f t="shared" si="0"/>
        <v>4</v>
      </c>
      <c r="C45" s="85">
        <f t="shared" si="1"/>
        <v>311.5</v>
      </c>
      <c r="D45" s="85">
        <f t="shared" si="2"/>
        <v>0.95</v>
      </c>
      <c r="E45" s="86">
        <f t="shared" si="3"/>
        <v>295.925</v>
      </c>
    </row>
    <row r="46" spans="1:5" ht="12.75">
      <c r="A46" s="27">
        <v>26</v>
      </c>
      <c r="B46" s="69">
        <f t="shared" si="0"/>
        <v>1</v>
      </c>
      <c r="C46" s="85">
        <f t="shared" si="1"/>
        <v>319</v>
      </c>
      <c r="D46" s="85">
        <f t="shared" si="2"/>
        <v>1.2</v>
      </c>
      <c r="E46" s="86">
        <f t="shared" si="3"/>
        <v>382.8</v>
      </c>
    </row>
    <row r="47" spans="1:5" ht="12.75">
      <c r="A47" s="27">
        <v>27</v>
      </c>
      <c r="B47" s="69">
        <f t="shared" si="0"/>
        <v>2</v>
      </c>
      <c r="C47" s="85">
        <f t="shared" si="1"/>
        <v>326.5</v>
      </c>
      <c r="D47" s="85">
        <f t="shared" si="2"/>
        <v>1.1</v>
      </c>
      <c r="E47" s="86">
        <f t="shared" si="3"/>
        <v>359.15000000000003</v>
      </c>
    </row>
    <row r="48" spans="1:5" ht="12.75">
      <c r="A48" s="27">
        <v>28</v>
      </c>
      <c r="B48" s="69">
        <f t="shared" si="0"/>
        <v>3</v>
      </c>
      <c r="C48" s="85">
        <f t="shared" si="1"/>
        <v>334</v>
      </c>
      <c r="D48" s="85">
        <f t="shared" si="2"/>
        <v>0.75</v>
      </c>
      <c r="E48" s="86">
        <f t="shared" si="3"/>
        <v>250.5</v>
      </c>
    </row>
    <row r="49" spans="1:5" ht="12.75">
      <c r="A49" s="27">
        <v>29</v>
      </c>
      <c r="B49" s="69">
        <f t="shared" si="0"/>
        <v>4</v>
      </c>
      <c r="C49" s="85">
        <f t="shared" si="1"/>
        <v>341.5</v>
      </c>
      <c r="D49" s="85">
        <f t="shared" si="2"/>
        <v>0.95</v>
      </c>
      <c r="E49" s="86">
        <f t="shared" si="3"/>
        <v>324.425</v>
      </c>
    </row>
    <row r="50" spans="1:5" ht="12.75">
      <c r="A50" s="27">
        <v>30</v>
      </c>
      <c r="B50" s="69">
        <f t="shared" si="0"/>
        <v>1</v>
      </c>
      <c r="C50" s="85">
        <f t="shared" si="1"/>
        <v>349</v>
      </c>
      <c r="D50" s="85">
        <f t="shared" si="2"/>
        <v>1.2</v>
      </c>
      <c r="E50" s="86">
        <f t="shared" si="3"/>
        <v>418.8</v>
      </c>
    </row>
    <row r="51" spans="1:5" ht="12.75">
      <c r="A51" s="27">
        <v>31</v>
      </c>
      <c r="B51" s="69">
        <f t="shared" si="0"/>
        <v>2</v>
      </c>
      <c r="C51" s="85">
        <f t="shared" si="1"/>
        <v>356.5</v>
      </c>
      <c r="D51" s="85">
        <f t="shared" si="2"/>
        <v>1.1</v>
      </c>
      <c r="E51" s="86">
        <f t="shared" si="3"/>
        <v>392.15000000000003</v>
      </c>
    </row>
    <row r="52" spans="1:5" ht="12.75">
      <c r="A52" s="27">
        <v>32</v>
      </c>
      <c r="B52" s="69">
        <f t="shared" si="0"/>
        <v>3</v>
      </c>
      <c r="C52" s="85">
        <f t="shared" si="1"/>
        <v>364</v>
      </c>
      <c r="D52" s="85">
        <f t="shared" si="2"/>
        <v>0.75</v>
      </c>
      <c r="E52" s="86">
        <f t="shared" si="3"/>
        <v>273</v>
      </c>
    </row>
    <row r="53" spans="1:5" ht="12.75">
      <c r="A53" s="27">
        <v>33</v>
      </c>
      <c r="B53" s="69">
        <f aca="true" t="shared" si="4" ref="B53:B80">IF($C$4&gt;0,INDEX($B$7:$B$18,MOD(A53-1,$C$4)+1,1),"")</f>
        <v>4</v>
      </c>
      <c r="C53" s="85">
        <f aca="true" t="shared" si="5" ref="C53:C80">IF($C$4&gt;0,$C$3+$C$2*A53,"")</f>
        <v>371.5</v>
      </c>
      <c r="D53" s="85">
        <f aca="true" t="shared" si="6" ref="D53:D80">IF($C$4&gt;0,INDEX($C$7:$C$18,MOD(A53-1,$C$4)+1,1),"")</f>
        <v>0.95</v>
      </c>
      <c r="E53" s="86">
        <f aca="true" t="shared" si="7" ref="E53:E80">IF($C$4&gt;0,C53*D53,"")</f>
        <v>352.925</v>
      </c>
    </row>
    <row r="54" spans="1:5" ht="12.75">
      <c r="A54" s="27">
        <v>34</v>
      </c>
      <c r="B54" s="69">
        <f t="shared" si="4"/>
        <v>1</v>
      </c>
      <c r="C54" s="85">
        <f t="shared" si="5"/>
        <v>379</v>
      </c>
      <c r="D54" s="85">
        <f t="shared" si="6"/>
        <v>1.2</v>
      </c>
      <c r="E54" s="86">
        <f t="shared" si="7"/>
        <v>454.8</v>
      </c>
    </row>
    <row r="55" spans="1:5" ht="12.75">
      <c r="A55" s="27">
        <v>35</v>
      </c>
      <c r="B55" s="69">
        <f t="shared" si="4"/>
        <v>2</v>
      </c>
      <c r="C55" s="85">
        <f t="shared" si="5"/>
        <v>386.5</v>
      </c>
      <c r="D55" s="85">
        <f t="shared" si="6"/>
        <v>1.1</v>
      </c>
      <c r="E55" s="86">
        <f t="shared" si="7"/>
        <v>425.15000000000003</v>
      </c>
    </row>
    <row r="56" spans="1:5" ht="12.75">
      <c r="A56" s="27">
        <v>36</v>
      </c>
      <c r="B56" s="69">
        <f t="shared" si="4"/>
        <v>3</v>
      </c>
      <c r="C56" s="85">
        <f t="shared" si="5"/>
        <v>394</v>
      </c>
      <c r="D56" s="85">
        <f t="shared" si="6"/>
        <v>0.75</v>
      </c>
      <c r="E56" s="86">
        <f t="shared" si="7"/>
        <v>295.5</v>
      </c>
    </row>
    <row r="57" spans="1:5" ht="12.75">
      <c r="A57" s="27">
        <v>37</v>
      </c>
      <c r="B57" s="69">
        <f t="shared" si="4"/>
        <v>4</v>
      </c>
      <c r="C57" s="85">
        <f t="shared" si="5"/>
        <v>401.5</v>
      </c>
      <c r="D57" s="85">
        <f t="shared" si="6"/>
        <v>0.95</v>
      </c>
      <c r="E57" s="86">
        <f t="shared" si="7"/>
        <v>381.42499999999995</v>
      </c>
    </row>
    <row r="58" spans="1:5" ht="12.75">
      <c r="A58" s="27">
        <v>38</v>
      </c>
      <c r="B58" s="69">
        <f t="shared" si="4"/>
        <v>1</v>
      </c>
      <c r="C58" s="85">
        <f t="shared" si="5"/>
        <v>409</v>
      </c>
      <c r="D58" s="85">
        <f t="shared" si="6"/>
        <v>1.2</v>
      </c>
      <c r="E58" s="86">
        <f t="shared" si="7"/>
        <v>490.79999999999995</v>
      </c>
    </row>
    <row r="59" spans="1:5" ht="12.75">
      <c r="A59" s="27">
        <v>39</v>
      </c>
      <c r="B59" s="69">
        <f t="shared" si="4"/>
        <v>2</v>
      </c>
      <c r="C59" s="85">
        <f t="shared" si="5"/>
        <v>416.5</v>
      </c>
      <c r="D59" s="85">
        <f t="shared" si="6"/>
        <v>1.1</v>
      </c>
      <c r="E59" s="86">
        <f t="shared" si="7"/>
        <v>458.15000000000003</v>
      </c>
    </row>
    <row r="60" spans="1:5" ht="12.75">
      <c r="A60" s="27">
        <v>40</v>
      </c>
      <c r="B60" s="69">
        <f t="shared" si="4"/>
        <v>3</v>
      </c>
      <c r="C60" s="85">
        <f t="shared" si="5"/>
        <v>424</v>
      </c>
      <c r="D60" s="85">
        <f t="shared" si="6"/>
        <v>0.75</v>
      </c>
      <c r="E60" s="86">
        <f t="shared" si="7"/>
        <v>318</v>
      </c>
    </row>
    <row r="61" spans="1:5" ht="12.75">
      <c r="A61" s="27">
        <v>41</v>
      </c>
      <c r="B61" s="69">
        <f t="shared" si="4"/>
        <v>4</v>
      </c>
      <c r="C61" s="85">
        <f t="shared" si="5"/>
        <v>431.5</v>
      </c>
      <c r="D61" s="85">
        <f t="shared" si="6"/>
        <v>0.95</v>
      </c>
      <c r="E61" s="86">
        <f t="shared" si="7"/>
        <v>409.92499999999995</v>
      </c>
    </row>
    <row r="62" spans="1:5" ht="12.75">
      <c r="A62" s="27">
        <v>42</v>
      </c>
      <c r="B62" s="69">
        <f t="shared" si="4"/>
        <v>1</v>
      </c>
      <c r="C62" s="85">
        <f t="shared" si="5"/>
        <v>439</v>
      </c>
      <c r="D62" s="85">
        <f t="shared" si="6"/>
        <v>1.2</v>
      </c>
      <c r="E62" s="86">
        <f t="shared" si="7"/>
        <v>526.8</v>
      </c>
    </row>
    <row r="63" spans="1:5" ht="12.75">
      <c r="A63" s="27">
        <v>43</v>
      </c>
      <c r="B63" s="69">
        <f t="shared" si="4"/>
        <v>2</v>
      </c>
      <c r="C63" s="85">
        <f t="shared" si="5"/>
        <v>446.5</v>
      </c>
      <c r="D63" s="85">
        <f t="shared" si="6"/>
        <v>1.1</v>
      </c>
      <c r="E63" s="86">
        <f t="shared" si="7"/>
        <v>491.15000000000003</v>
      </c>
    </row>
    <row r="64" spans="1:5" ht="12.75">
      <c r="A64" s="27">
        <v>44</v>
      </c>
      <c r="B64" s="69">
        <f t="shared" si="4"/>
        <v>3</v>
      </c>
      <c r="C64" s="85">
        <f t="shared" si="5"/>
        <v>454</v>
      </c>
      <c r="D64" s="85">
        <f t="shared" si="6"/>
        <v>0.75</v>
      </c>
      <c r="E64" s="86">
        <f t="shared" si="7"/>
        <v>340.5</v>
      </c>
    </row>
    <row r="65" spans="1:5" ht="12.75">
      <c r="A65" s="27">
        <v>45</v>
      </c>
      <c r="B65" s="69">
        <f t="shared" si="4"/>
        <v>4</v>
      </c>
      <c r="C65" s="85">
        <f t="shared" si="5"/>
        <v>461.5</v>
      </c>
      <c r="D65" s="85">
        <f t="shared" si="6"/>
        <v>0.95</v>
      </c>
      <c r="E65" s="86">
        <f t="shared" si="7"/>
        <v>438.42499999999995</v>
      </c>
    </row>
    <row r="66" spans="1:5" ht="12.75">
      <c r="A66" s="27">
        <v>46</v>
      </c>
      <c r="B66" s="69">
        <f t="shared" si="4"/>
        <v>1</v>
      </c>
      <c r="C66" s="85">
        <f t="shared" si="5"/>
        <v>469</v>
      </c>
      <c r="D66" s="85">
        <f t="shared" si="6"/>
        <v>1.2</v>
      </c>
      <c r="E66" s="86">
        <f t="shared" si="7"/>
        <v>562.8</v>
      </c>
    </row>
    <row r="67" spans="1:5" ht="12.75">
      <c r="A67" s="27">
        <v>47</v>
      </c>
      <c r="B67" s="69">
        <f t="shared" si="4"/>
        <v>2</v>
      </c>
      <c r="C67" s="85">
        <f t="shared" si="5"/>
        <v>476.5</v>
      </c>
      <c r="D67" s="85">
        <f t="shared" si="6"/>
        <v>1.1</v>
      </c>
      <c r="E67" s="86">
        <f t="shared" si="7"/>
        <v>524.1500000000001</v>
      </c>
    </row>
    <row r="68" spans="1:5" ht="12.75">
      <c r="A68" s="27">
        <v>48</v>
      </c>
      <c r="B68" s="69">
        <f t="shared" si="4"/>
        <v>3</v>
      </c>
      <c r="C68" s="85">
        <f t="shared" si="5"/>
        <v>484</v>
      </c>
      <c r="D68" s="85">
        <f t="shared" si="6"/>
        <v>0.75</v>
      </c>
      <c r="E68" s="86">
        <f t="shared" si="7"/>
        <v>363</v>
      </c>
    </row>
    <row r="69" spans="1:5" ht="12.75">
      <c r="A69" s="27">
        <v>49</v>
      </c>
      <c r="B69" s="69">
        <f t="shared" si="4"/>
        <v>4</v>
      </c>
      <c r="C69" s="85">
        <f t="shared" si="5"/>
        <v>491.5</v>
      </c>
      <c r="D69" s="85">
        <f t="shared" si="6"/>
        <v>0.95</v>
      </c>
      <c r="E69" s="86">
        <f t="shared" si="7"/>
        <v>466.92499999999995</v>
      </c>
    </row>
    <row r="70" spans="1:5" ht="12.75">
      <c r="A70" s="27">
        <v>50</v>
      </c>
      <c r="B70" s="69">
        <f t="shared" si="4"/>
        <v>1</v>
      </c>
      <c r="C70" s="85">
        <f t="shared" si="5"/>
        <v>499</v>
      </c>
      <c r="D70" s="85">
        <f t="shared" si="6"/>
        <v>1.2</v>
      </c>
      <c r="E70" s="86">
        <f t="shared" si="7"/>
        <v>598.8</v>
      </c>
    </row>
    <row r="71" spans="1:5" ht="12.75">
      <c r="A71" s="27">
        <v>51</v>
      </c>
      <c r="B71" s="69">
        <f t="shared" si="4"/>
        <v>2</v>
      </c>
      <c r="C71" s="85">
        <f t="shared" si="5"/>
        <v>506.5</v>
      </c>
      <c r="D71" s="85">
        <f t="shared" si="6"/>
        <v>1.1</v>
      </c>
      <c r="E71" s="86">
        <f t="shared" si="7"/>
        <v>557.1500000000001</v>
      </c>
    </row>
    <row r="72" spans="1:5" ht="12.75">
      <c r="A72" s="27">
        <v>52</v>
      </c>
      <c r="B72" s="69">
        <f t="shared" si="4"/>
        <v>3</v>
      </c>
      <c r="C72" s="85">
        <f t="shared" si="5"/>
        <v>514</v>
      </c>
      <c r="D72" s="85">
        <f t="shared" si="6"/>
        <v>0.75</v>
      </c>
      <c r="E72" s="86">
        <f t="shared" si="7"/>
        <v>385.5</v>
      </c>
    </row>
    <row r="73" spans="1:5" ht="12.75">
      <c r="A73" s="27">
        <v>53</v>
      </c>
      <c r="B73" s="69">
        <f t="shared" si="4"/>
        <v>4</v>
      </c>
      <c r="C73" s="85">
        <f t="shared" si="5"/>
        <v>521.5</v>
      </c>
      <c r="D73" s="85">
        <f t="shared" si="6"/>
        <v>0.95</v>
      </c>
      <c r="E73" s="86">
        <f t="shared" si="7"/>
        <v>495.42499999999995</v>
      </c>
    </row>
    <row r="74" spans="1:5" ht="12.75">
      <c r="A74" s="27">
        <v>54</v>
      </c>
      <c r="B74" s="69">
        <f t="shared" si="4"/>
        <v>1</v>
      </c>
      <c r="C74" s="85">
        <f t="shared" si="5"/>
        <v>529</v>
      </c>
      <c r="D74" s="85">
        <f t="shared" si="6"/>
        <v>1.2</v>
      </c>
      <c r="E74" s="86">
        <f t="shared" si="7"/>
        <v>634.8</v>
      </c>
    </row>
    <row r="75" spans="1:5" ht="12.75">
      <c r="A75" s="27">
        <v>55</v>
      </c>
      <c r="B75" s="69">
        <f t="shared" si="4"/>
        <v>2</v>
      </c>
      <c r="C75" s="85">
        <f t="shared" si="5"/>
        <v>536.5</v>
      </c>
      <c r="D75" s="85">
        <f t="shared" si="6"/>
        <v>1.1</v>
      </c>
      <c r="E75" s="86">
        <f t="shared" si="7"/>
        <v>590.1500000000001</v>
      </c>
    </row>
    <row r="76" spans="1:5" ht="12.75">
      <c r="A76" s="27">
        <v>56</v>
      </c>
      <c r="B76" s="69">
        <f t="shared" si="4"/>
        <v>3</v>
      </c>
      <c r="C76" s="85">
        <f t="shared" si="5"/>
        <v>544</v>
      </c>
      <c r="D76" s="85">
        <f t="shared" si="6"/>
        <v>0.75</v>
      </c>
      <c r="E76" s="86">
        <f t="shared" si="7"/>
        <v>408</v>
      </c>
    </row>
    <row r="77" spans="1:5" ht="12.75">
      <c r="A77" s="27">
        <v>57</v>
      </c>
      <c r="B77" s="69">
        <f t="shared" si="4"/>
        <v>4</v>
      </c>
      <c r="C77" s="85">
        <f t="shared" si="5"/>
        <v>551.5</v>
      </c>
      <c r="D77" s="85">
        <f t="shared" si="6"/>
        <v>0.95</v>
      </c>
      <c r="E77" s="86">
        <f t="shared" si="7"/>
        <v>523.925</v>
      </c>
    </row>
    <row r="78" spans="1:5" ht="12.75">
      <c r="A78" s="27">
        <v>58</v>
      </c>
      <c r="B78" s="69">
        <f t="shared" si="4"/>
        <v>1</v>
      </c>
      <c r="C78" s="85">
        <f t="shared" si="5"/>
        <v>559</v>
      </c>
      <c r="D78" s="85">
        <f t="shared" si="6"/>
        <v>1.2</v>
      </c>
      <c r="E78" s="86">
        <f t="shared" si="7"/>
        <v>670.8</v>
      </c>
    </row>
    <row r="79" spans="1:5" ht="12.75">
      <c r="A79" s="27">
        <v>59</v>
      </c>
      <c r="B79" s="69">
        <f t="shared" si="4"/>
        <v>2</v>
      </c>
      <c r="C79" s="85">
        <f t="shared" si="5"/>
        <v>566.5</v>
      </c>
      <c r="D79" s="85">
        <f t="shared" si="6"/>
        <v>1.1</v>
      </c>
      <c r="E79" s="86">
        <f t="shared" si="7"/>
        <v>623.1500000000001</v>
      </c>
    </row>
    <row r="80" spans="1:5" ht="13.5" thickBot="1">
      <c r="A80" s="29">
        <v>60</v>
      </c>
      <c r="B80" s="71">
        <f t="shared" si="4"/>
        <v>3</v>
      </c>
      <c r="C80" s="87">
        <f t="shared" si="5"/>
        <v>574</v>
      </c>
      <c r="D80" s="87">
        <f t="shared" si="6"/>
        <v>0.75</v>
      </c>
      <c r="E80" s="88">
        <f t="shared" si="7"/>
        <v>430.5</v>
      </c>
    </row>
  </sheetData>
  <sheetProtection password="A753" sheet="1" objects="1" scenarios="1"/>
  <conditionalFormatting sqref="C5:N5">
    <cfRule type="expression" priority="1" dxfId="1" stopIfTrue="1">
      <formula>COLUMN(C5)-COLUMN($B$3)&gt;$G$1</formula>
    </cfRule>
  </conditionalFormatting>
  <conditionalFormatting sqref="J20:J22">
    <cfRule type="expression" priority="2" dxfId="0" stopIfTrue="1">
      <formula>ISNA(J20)</formula>
    </cfRule>
  </conditionalFormatting>
  <printOptions/>
  <pageMargins left="0.5" right="0.5" top="1" bottom="1" header="0.5" footer="0.5"/>
  <pageSetup horizontalDpi="300" verticalDpi="3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/>
  <dimension ref="A1:I66"/>
  <sheetViews>
    <sheetView workbookViewId="0" topLeftCell="A1">
      <selection activeCell="A1" sqref="A1"/>
    </sheetView>
  </sheetViews>
  <sheetFormatPr defaultColWidth="9.140625" defaultRowHeight="12.75"/>
  <cols>
    <col min="1" max="26" width="10.57421875" style="3" customWidth="1"/>
    <col min="27" max="16384" width="9.140625" style="3" customWidth="1"/>
  </cols>
  <sheetData>
    <row r="1" ht="12.75">
      <c r="A1" s="2" t="s">
        <v>24</v>
      </c>
    </row>
    <row r="2" ht="13.5" thickBot="1"/>
    <row r="3" spans="1:4" ht="12.75">
      <c r="A3" s="5" t="s">
        <v>6</v>
      </c>
      <c r="B3" s="49">
        <f>IF(COUNT(B7:B66)&gt;1,SLOPE(B7:B66,A7:A66),"")</f>
        <v>0.015930232558139547</v>
      </c>
      <c r="C3" s="14" t="s">
        <v>62</v>
      </c>
      <c r="D3" s="100">
        <f>IF(COUNT(B7:B66)&gt;0,CORREL(A7:A66,B7:B66),"")</f>
        <v>0.9166656986419318</v>
      </c>
    </row>
    <row r="4" spans="1:4" ht="15" thickBot="1">
      <c r="A4" s="5" t="s">
        <v>7</v>
      </c>
      <c r="B4" s="50">
        <f>IF(COUNT(B7:B66)&gt;1,INTERCEPT(B7:B66,A7:A66),"")</f>
        <v>0.0506007751937983</v>
      </c>
      <c r="C4" s="5" t="s">
        <v>61</v>
      </c>
      <c r="D4" s="13">
        <f>IF(COUNT(B7:B66)&gt;0,RSQ(B7:B66,A7:A66),"")</f>
        <v>0.8402760030667021</v>
      </c>
    </row>
    <row r="5" ht="13.5" thickBot="1"/>
    <row r="6" spans="1:4" ht="13.5" thickBot="1">
      <c r="A6" s="6" t="s">
        <v>9</v>
      </c>
      <c r="B6" s="7" t="s">
        <v>10</v>
      </c>
      <c r="C6" s="8" t="s">
        <v>4</v>
      </c>
      <c r="D6" s="9" t="s">
        <v>5</v>
      </c>
    </row>
    <row r="7" spans="1:4" ht="12.75">
      <c r="A7" s="37">
        <v>7</v>
      </c>
      <c r="B7" s="97">
        <v>0.15</v>
      </c>
      <c r="C7" s="70">
        <f aca="true" t="shared" si="0" ref="C7:C38">IF(ISNUMBER(A7),$B$4+$B$3*A7,"")</f>
        <v>0.16211240310077513</v>
      </c>
      <c r="D7" s="28">
        <f>IF(AND(ISNUMBER(B7),ISNUMBER(C7)),B7-C7,"")</f>
        <v>-0.012112403100775132</v>
      </c>
    </row>
    <row r="8" spans="1:4" ht="12.75">
      <c r="A8" s="38">
        <v>2</v>
      </c>
      <c r="B8" s="98">
        <v>0.1</v>
      </c>
      <c r="C8" s="70">
        <f t="shared" si="0"/>
        <v>0.0824612403100774</v>
      </c>
      <c r="D8" s="28">
        <f aca="true" t="shared" si="1" ref="D8:D66">IF(AND(ISNUMBER(B8),ISNUMBER(C8)),B8-C8,"")</f>
        <v>0.017538759689922606</v>
      </c>
    </row>
    <row r="9" spans="1:4" ht="12.75">
      <c r="A9" s="38">
        <v>6</v>
      </c>
      <c r="B9" s="98">
        <v>0.13</v>
      </c>
      <c r="C9" s="70">
        <f t="shared" si="0"/>
        <v>0.14618217054263558</v>
      </c>
      <c r="D9" s="28">
        <f t="shared" si="1"/>
        <v>-0.01618217054263557</v>
      </c>
    </row>
    <row r="10" spans="1:4" ht="12.75">
      <c r="A10" s="38">
        <v>4</v>
      </c>
      <c r="B10" s="98">
        <v>0.15</v>
      </c>
      <c r="C10" s="70">
        <f t="shared" si="0"/>
        <v>0.11432170542635649</v>
      </c>
      <c r="D10" s="28">
        <f t="shared" si="1"/>
        <v>0.03567829457364351</v>
      </c>
    </row>
    <row r="11" spans="1:7" ht="12.75">
      <c r="A11" s="38">
        <v>14</v>
      </c>
      <c r="B11" s="98">
        <v>0.25</v>
      </c>
      <c r="C11" s="70">
        <f t="shared" si="0"/>
        <v>0.27362403100775196</v>
      </c>
      <c r="D11" s="28">
        <f t="shared" si="1"/>
        <v>-0.023624031007751956</v>
      </c>
      <c r="F11" s="16">
        <f>F21</f>
        <v>1</v>
      </c>
      <c r="G11" s="18">
        <f>I22</f>
        <v>0.06653100775193785</v>
      </c>
    </row>
    <row r="12" spans="1:6" ht="12.75">
      <c r="A12" s="38">
        <v>15</v>
      </c>
      <c r="B12" s="98">
        <v>0.27</v>
      </c>
      <c r="C12" s="70">
        <f t="shared" si="0"/>
        <v>0.28955426356589153</v>
      </c>
      <c r="D12" s="28">
        <f t="shared" si="1"/>
        <v>-0.019554263565891516</v>
      </c>
      <c r="F12" s="16"/>
    </row>
    <row r="13" spans="1:4" ht="12.75">
      <c r="A13" s="38">
        <v>16</v>
      </c>
      <c r="B13" s="98">
        <v>0.24</v>
      </c>
      <c r="C13" s="70">
        <f t="shared" si="0"/>
        <v>0.30548449612403106</v>
      </c>
      <c r="D13" s="28">
        <f t="shared" si="1"/>
        <v>-0.06548449612403107</v>
      </c>
    </row>
    <row r="14" spans="1:4" ht="12.75">
      <c r="A14" s="38">
        <v>12</v>
      </c>
      <c r="B14" s="98">
        <v>0.2</v>
      </c>
      <c r="C14" s="70">
        <f t="shared" si="0"/>
        <v>0.24176356589147285</v>
      </c>
      <c r="D14" s="28">
        <f t="shared" si="1"/>
        <v>-0.04176356589147284</v>
      </c>
    </row>
    <row r="15" spans="1:4" ht="12.75">
      <c r="A15" s="38">
        <v>14</v>
      </c>
      <c r="B15" s="98">
        <v>0.27</v>
      </c>
      <c r="C15" s="70">
        <f t="shared" si="0"/>
        <v>0.27362403100775196</v>
      </c>
      <c r="D15" s="28">
        <f t="shared" si="1"/>
        <v>-0.0036240310077519378</v>
      </c>
    </row>
    <row r="16" spans="1:4" ht="12.75">
      <c r="A16" s="38">
        <v>20</v>
      </c>
      <c r="B16" s="98">
        <v>0.44</v>
      </c>
      <c r="C16" s="70">
        <f t="shared" si="0"/>
        <v>0.36920542635658926</v>
      </c>
      <c r="D16" s="28">
        <f t="shared" si="1"/>
        <v>0.07079457364341074</v>
      </c>
    </row>
    <row r="17" spans="1:6" ht="12.75">
      <c r="A17" s="38">
        <v>15</v>
      </c>
      <c r="B17" s="98">
        <v>0.34</v>
      </c>
      <c r="C17" s="70">
        <f t="shared" si="0"/>
        <v>0.28955426356589153</v>
      </c>
      <c r="D17" s="28">
        <f t="shared" si="1"/>
        <v>0.05044573643410849</v>
      </c>
      <c r="F17" s="16" t="str">
        <f>"B"&amp;(6+F22)</f>
        <v>B7</v>
      </c>
    </row>
    <row r="18" spans="1:6" ht="12.75">
      <c r="A18" s="38">
        <v>7</v>
      </c>
      <c r="B18" s="98">
        <v>0.17</v>
      </c>
      <c r="C18" s="70">
        <f t="shared" si="0"/>
        <v>0.16211240310077513</v>
      </c>
      <c r="D18" s="28">
        <f t="shared" si="1"/>
        <v>0.007887596899224886</v>
      </c>
      <c r="F18" s="16" t="str">
        <f>"C"&amp;(6+F22)</f>
        <v>C7</v>
      </c>
    </row>
    <row r="19" spans="1:4" ht="12.75">
      <c r="A19" s="38"/>
      <c r="B19" s="98"/>
      <c r="C19" s="70">
        <f t="shared" si="0"/>
      </c>
      <c r="D19" s="28">
        <f t="shared" si="1"/>
      </c>
    </row>
    <row r="20" spans="1:4" ht="13.5" thickBot="1">
      <c r="A20" s="38"/>
      <c r="B20" s="98"/>
      <c r="C20" s="70">
        <f t="shared" si="0"/>
      </c>
      <c r="D20" s="28">
        <f t="shared" si="1"/>
      </c>
    </row>
    <row r="21" spans="1:6" ht="13.5" thickBot="1">
      <c r="A21" s="38"/>
      <c r="B21" s="98"/>
      <c r="C21" s="70">
        <f t="shared" si="0"/>
      </c>
      <c r="D21" s="28">
        <f t="shared" si="1"/>
      </c>
      <c r="E21" s="14" t="s">
        <v>23</v>
      </c>
      <c r="F21" s="48">
        <v>1</v>
      </c>
    </row>
    <row r="22" spans="1:9" ht="13.5" thickBot="1">
      <c r="A22" s="38"/>
      <c r="B22" s="98"/>
      <c r="C22" s="70">
        <f t="shared" si="0"/>
      </c>
      <c r="D22" s="28">
        <f t="shared" si="1"/>
      </c>
      <c r="E22" s="95" t="s">
        <v>59</v>
      </c>
      <c r="F22" s="48">
        <v>1</v>
      </c>
      <c r="H22" s="14" t="s">
        <v>27</v>
      </c>
      <c r="I22" s="31">
        <f>B4+B3*F21</f>
        <v>0.06653100775193785</v>
      </c>
    </row>
    <row r="23" spans="1:4" ht="12.75">
      <c r="A23" s="38"/>
      <c r="B23" s="98"/>
      <c r="C23" s="70">
        <f t="shared" si="0"/>
      </c>
      <c r="D23" s="28">
        <f t="shared" si="1"/>
      </c>
    </row>
    <row r="24" spans="1:4" ht="12.75">
      <c r="A24" s="38"/>
      <c r="B24" s="98"/>
      <c r="C24" s="70">
        <f t="shared" si="0"/>
      </c>
      <c r="D24" s="28">
        <f t="shared" si="1"/>
      </c>
    </row>
    <row r="25" spans="1:4" ht="12.75">
      <c r="A25" s="38"/>
      <c r="B25" s="98"/>
      <c r="C25" s="70">
        <f t="shared" si="0"/>
      </c>
      <c r="D25" s="28">
        <f t="shared" si="1"/>
      </c>
    </row>
    <row r="26" spans="1:4" ht="12.75">
      <c r="A26" s="38"/>
      <c r="B26" s="98"/>
      <c r="C26" s="70">
        <f t="shared" si="0"/>
      </c>
      <c r="D26" s="28">
        <f t="shared" si="1"/>
      </c>
    </row>
    <row r="27" spans="1:4" ht="12.75">
      <c r="A27" s="38"/>
      <c r="B27" s="98"/>
      <c r="C27" s="70">
        <f t="shared" si="0"/>
      </c>
      <c r="D27" s="28">
        <f t="shared" si="1"/>
      </c>
    </row>
    <row r="28" spans="1:4" ht="12.75">
      <c r="A28" s="38"/>
      <c r="B28" s="98"/>
      <c r="C28" s="70">
        <f t="shared" si="0"/>
      </c>
      <c r="D28" s="28">
        <f t="shared" si="1"/>
      </c>
    </row>
    <row r="29" spans="1:4" ht="12.75">
      <c r="A29" s="38"/>
      <c r="B29" s="98"/>
      <c r="C29" s="70">
        <f t="shared" si="0"/>
      </c>
      <c r="D29" s="28">
        <f t="shared" si="1"/>
      </c>
    </row>
    <row r="30" spans="1:4" ht="12.75">
      <c r="A30" s="38"/>
      <c r="B30" s="98"/>
      <c r="C30" s="70">
        <f t="shared" si="0"/>
      </c>
      <c r="D30" s="28">
        <f t="shared" si="1"/>
      </c>
    </row>
    <row r="31" spans="1:4" ht="12.75">
      <c r="A31" s="38"/>
      <c r="B31" s="98"/>
      <c r="C31" s="70">
        <f t="shared" si="0"/>
      </c>
      <c r="D31" s="28">
        <f t="shared" si="1"/>
      </c>
    </row>
    <row r="32" spans="1:4" ht="12.75">
      <c r="A32" s="38"/>
      <c r="B32" s="98"/>
      <c r="C32" s="70">
        <f t="shared" si="0"/>
      </c>
      <c r="D32" s="28">
        <f t="shared" si="1"/>
      </c>
    </row>
    <row r="33" spans="1:4" ht="12.75">
      <c r="A33" s="38"/>
      <c r="B33" s="98"/>
      <c r="C33" s="70">
        <f t="shared" si="0"/>
      </c>
      <c r="D33" s="28">
        <f t="shared" si="1"/>
      </c>
    </row>
    <row r="34" spans="1:4" ht="12.75">
      <c r="A34" s="38"/>
      <c r="B34" s="98"/>
      <c r="C34" s="70">
        <f t="shared" si="0"/>
      </c>
      <c r="D34" s="28">
        <f t="shared" si="1"/>
      </c>
    </row>
    <row r="35" spans="1:4" ht="12.75">
      <c r="A35" s="38"/>
      <c r="B35" s="98"/>
      <c r="C35" s="70">
        <f t="shared" si="0"/>
      </c>
      <c r="D35" s="28">
        <f t="shared" si="1"/>
      </c>
    </row>
    <row r="36" spans="1:4" ht="12.75">
      <c r="A36" s="38"/>
      <c r="B36" s="98"/>
      <c r="C36" s="70">
        <f t="shared" si="0"/>
      </c>
      <c r="D36" s="28">
        <f t="shared" si="1"/>
      </c>
    </row>
    <row r="37" spans="1:4" ht="12.75">
      <c r="A37" s="38"/>
      <c r="B37" s="98"/>
      <c r="C37" s="70">
        <f t="shared" si="0"/>
      </c>
      <c r="D37" s="28">
        <f t="shared" si="1"/>
      </c>
    </row>
    <row r="38" spans="1:4" ht="12.75">
      <c r="A38" s="38"/>
      <c r="B38" s="98"/>
      <c r="C38" s="70">
        <f t="shared" si="0"/>
      </c>
      <c r="D38" s="28">
        <f t="shared" si="1"/>
      </c>
    </row>
    <row r="39" spans="1:4" ht="12.75">
      <c r="A39" s="38"/>
      <c r="B39" s="98"/>
      <c r="C39" s="70">
        <f aca="true" t="shared" si="2" ref="C39:C66">IF(ISNUMBER(A39),$B$4+$B$3*A39,"")</f>
      </c>
      <c r="D39" s="28">
        <f t="shared" si="1"/>
      </c>
    </row>
    <row r="40" spans="1:4" ht="12.75">
      <c r="A40" s="38"/>
      <c r="B40" s="98"/>
      <c r="C40" s="70">
        <f t="shared" si="2"/>
      </c>
      <c r="D40" s="28">
        <f t="shared" si="1"/>
      </c>
    </row>
    <row r="41" spans="1:4" ht="12.75">
      <c r="A41" s="38"/>
      <c r="B41" s="98"/>
      <c r="C41" s="70">
        <f t="shared" si="2"/>
      </c>
      <c r="D41" s="28">
        <f t="shared" si="1"/>
      </c>
    </row>
    <row r="42" spans="1:4" ht="12.75">
      <c r="A42" s="38"/>
      <c r="B42" s="98"/>
      <c r="C42" s="70">
        <f t="shared" si="2"/>
      </c>
      <c r="D42" s="28">
        <f t="shared" si="1"/>
      </c>
    </row>
    <row r="43" spans="1:4" ht="12.75">
      <c r="A43" s="38"/>
      <c r="B43" s="98"/>
      <c r="C43" s="70">
        <f t="shared" si="2"/>
      </c>
      <c r="D43" s="28">
        <f t="shared" si="1"/>
      </c>
    </row>
    <row r="44" spans="1:4" ht="12.75">
      <c r="A44" s="38"/>
      <c r="B44" s="98"/>
      <c r="C44" s="70">
        <f t="shared" si="2"/>
      </c>
      <c r="D44" s="28">
        <f t="shared" si="1"/>
      </c>
    </row>
    <row r="45" spans="1:4" ht="12.75">
      <c r="A45" s="38"/>
      <c r="B45" s="98"/>
      <c r="C45" s="70">
        <f t="shared" si="2"/>
      </c>
      <c r="D45" s="28">
        <f t="shared" si="1"/>
      </c>
    </row>
    <row r="46" spans="1:4" ht="12.75">
      <c r="A46" s="38"/>
      <c r="B46" s="98"/>
      <c r="C46" s="70">
        <f t="shared" si="2"/>
      </c>
      <c r="D46" s="28">
        <f t="shared" si="1"/>
      </c>
    </row>
    <row r="47" spans="1:4" ht="12.75">
      <c r="A47" s="38"/>
      <c r="B47" s="98"/>
      <c r="C47" s="70">
        <f t="shared" si="2"/>
      </c>
      <c r="D47" s="28">
        <f t="shared" si="1"/>
      </c>
    </row>
    <row r="48" spans="1:4" ht="12.75">
      <c r="A48" s="38"/>
      <c r="B48" s="98"/>
      <c r="C48" s="70">
        <f t="shared" si="2"/>
      </c>
      <c r="D48" s="28">
        <f t="shared" si="1"/>
      </c>
    </row>
    <row r="49" spans="1:4" ht="12.75">
      <c r="A49" s="38"/>
      <c r="B49" s="98"/>
      <c r="C49" s="70">
        <f t="shared" si="2"/>
      </c>
      <c r="D49" s="28">
        <f t="shared" si="1"/>
      </c>
    </row>
    <row r="50" spans="1:4" ht="12.75">
      <c r="A50" s="38"/>
      <c r="B50" s="98"/>
      <c r="C50" s="70">
        <f t="shared" si="2"/>
      </c>
      <c r="D50" s="28">
        <f t="shared" si="1"/>
      </c>
    </row>
    <row r="51" spans="1:4" ht="12.75">
      <c r="A51" s="38"/>
      <c r="B51" s="98"/>
      <c r="C51" s="70">
        <f t="shared" si="2"/>
      </c>
      <c r="D51" s="28">
        <f t="shared" si="1"/>
      </c>
    </row>
    <row r="52" spans="1:4" ht="12.75">
      <c r="A52" s="38"/>
      <c r="B52" s="98"/>
      <c r="C52" s="70">
        <f t="shared" si="2"/>
      </c>
      <c r="D52" s="28">
        <f t="shared" si="1"/>
      </c>
    </row>
    <row r="53" spans="1:4" ht="12.75">
      <c r="A53" s="38"/>
      <c r="B53" s="98"/>
      <c r="C53" s="70">
        <f t="shared" si="2"/>
      </c>
      <c r="D53" s="28">
        <f t="shared" si="1"/>
      </c>
    </row>
    <row r="54" spans="1:4" ht="12.75">
      <c r="A54" s="38"/>
      <c r="B54" s="98"/>
      <c r="C54" s="70">
        <f t="shared" si="2"/>
      </c>
      <c r="D54" s="28">
        <f t="shared" si="1"/>
      </c>
    </row>
    <row r="55" spans="1:4" ht="12.75">
      <c r="A55" s="38"/>
      <c r="B55" s="98"/>
      <c r="C55" s="70">
        <f t="shared" si="2"/>
      </c>
      <c r="D55" s="28">
        <f t="shared" si="1"/>
      </c>
    </row>
    <row r="56" spans="1:4" ht="12.75">
      <c r="A56" s="38"/>
      <c r="B56" s="98"/>
      <c r="C56" s="70">
        <f t="shared" si="2"/>
      </c>
      <c r="D56" s="28">
        <f t="shared" si="1"/>
      </c>
    </row>
    <row r="57" spans="1:4" ht="12.75">
      <c r="A57" s="38"/>
      <c r="B57" s="98"/>
      <c r="C57" s="70">
        <f t="shared" si="2"/>
      </c>
      <c r="D57" s="28">
        <f t="shared" si="1"/>
      </c>
    </row>
    <row r="58" spans="1:4" ht="12.75">
      <c r="A58" s="38"/>
      <c r="B58" s="98"/>
      <c r="C58" s="70">
        <f t="shared" si="2"/>
      </c>
      <c r="D58" s="28">
        <f t="shared" si="1"/>
      </c>
    </row>
    <row r="59" spans="1:4" ht="12.75">
      <c r="A59" s="38"/>
      <c r="B59" s="98"/>
      <c r="C59" s="70">
        <f t="shared" si="2"/>
      </c>
      <c r="D59" s="28">
        <f t="shared" si="1"/>
      </c>
    </row>
    <row r="60" spans="1:4" ht="12.75">
      <c r="A60" s="38"/>
      <c r="B60" s="98"/>
      <c r="C60" s="70">
        <f t="shared" si="2"/>
      </c>
      <c r="D60" s="28">
        <f t="shared" si="1"/>
      </c>
    </row>
    <row r="61" spans="1:4" ht="12.75">
      <c r="A61" s="38"/>
      <c r="B61" s="98"/>
      <c r="C61" s="70">
        <f t="shared" si="2"/>
      </c>
      <c r="D61" s="28">
        <f t="shared" si="1"/>
      </c>
    </row>
    <row r="62" spans="1:4" ht="12.75">
      <c r="A62" s="38"/>
      <c r="B62" s="98"/>
      <c r="C62" s="70">
        <f t="shared" si="2"/>
      </c>
      <c r="D62" s="28">
        <f t="shared" si="1"/>
      </c>
    </row>
    <row r="63" spans="1:4" ht="12.75">
      <c r="A63" s="38"/>
      <c r="B63" s="98"/>
      <c r="C63" s="70">
        <f t="shared" si="2"/>
      </c>
      <c r="D63" s="28">
        <f t="shared" si="1"/>
      </c>
    </row>
    <row r="64" spans="1:4" ht="12.75">
      <c r="A64" s="38"/>
      <c r="B64" s="98"/>
      <c r="C64" s="70">
        <f t="shared" si="2"/>
      </c>
      <c r="D64" s="28">
        <f t="shared" si="1"/>
      </c>
    </row>
    <row r="65" spans="1:4" ht="12.75">
      <c r="A65" s="38"/>
      <c r="B65" s="98"/>
      <c r="C65" s="70">
        <f t="shared" si="2"/>
      </c>
      <c r="D65" s="28">
        <f t="shared" si="1"/>
      </c>
    </row>
    <row r="66" spans="1:4" ht="13.5" thickBot="1">
      <c r="A66" s="76"/>
      <c r="B66" s="99"/>
      <c r="C66" s="72">
        <f t="shared" si="2"/>
      </c>
      <c r="D66" s="30">
        <f t="shared" si="1"/>
      </c>
    </row>
  </sheetData>
  <sheetProtection password="A753" sheet="1" objects="1" scenarios="1"/>
  <conditionalFormatting sqref="I22">
    <cfRule type="expression" priority="1" dxfId="0" stopIfTrue="1">
      <formula>ISNA(I22)</formula>
    </cfRule>
  </conditionalFormatting>
  <printOptions gridLines="1"/>
  <pageMargins left="0.5" right="0.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/>
  <dimension ref="A1:V70"/>
  <sheetViews>
    <sheetView workbookViewId="0" topLeftCell="A1">
      <selection activeCell="A1" sqref="A1"/>
    </sheetView>
  </sheetViews>
  <sheetFormatPr defaultColWidth="9.140625" defaultRowHeight="12.75"/>
  <cols>
    <col min="1" max="5" width="10.57421875" style="3" customWidth="1"/>
    <col min="6" max="6" width="3.00390625" style="3" customWidth="1"/>
    <col min="7" max="7" width="2.28125" style="3" customWidth="1"/>
    <col min="8" max="9" width="10.57421875" style="3" customWidth="1"/>
    <col min="10" max="10" width="5.28125" style="3" customWidth="1"/>
    <col min="11" max="16" width="10.57421875" style="3" customWidth="1"/>
    <col min="17" max="21" width="10.57421875" style="3" hidden="1" customWidth="1"/>
    <col min="22" max="25" width="0" style="3" hidden="1" customWidth="1"/>
    <col min="26" max="16384" width="9.140625" style="3" customWidth="1"/>
  </cols>
  <sheetData>
    <row r="1" ht="12.75">
      <c r="A1" s="32" t="s">
        <v>66</v>
      </c>
    </row>
    <row r="2" ht="13.5" thickBot="1"/>
    <row r="3" ht="13.5" thickBot="1">
      <c r="C3" s="33" t="s">
        <v>4</v>
      </c>
    </row>
    <row r="4" spans="2:3" ht="12.75">
      <c r="B4" s="4" t="s">
        <v>0</v>
      </c>
      <c r="C4" s="23">
        <f>IF(COUNT(Q9:Q68)&gt;0,AVERAGE(Q9:Q68),"")</f>
        <v>2.75</v>
      </c>
    </row>
    <row r="5" spans="2:3" ht="13.5" thickBot="1">
      <c r="B5" s="5" t="s">
        <v>1</v>
      </c>
      <c r="C5" s="24">
        <f>IF(COUNT(R9:R68)&gt;1,SUM(R9:R68)/(COUNT(R9:R68)-1),"")</f>
        <v>10.857142857142858</v>
      </c>
    </row>
    <row r="6" ht="13.5" thickBot="1">
      <c r="E6" s="54" t="s">
        <v>68</v>
      </c>
    </row>
    <row r="7" spans="1:6" ht="13.5" thickBot="1">
      <c r="A7" s="6" t="s">
        <v>2</v>
      </c>
      <c r="B7" s="109" t="s">
        <v>65</v>
      </c>
      <c r="C7" s="110" t="s">
        <v>4</v>
      </c>
      <c r="D7" s="63" t="s">
        <v>5</v>
      </c>
      <c r="E7" s="102" t="s">
        <v>69</v>
      </c>
      <c r="F7" s="85"/>
    </row>
    <row r="8" spans="1:8" ht="12.75">
      <c r="A8" s="105">
        <v>1</v>
      </c>
      <c r="B8" s="34">
        <v>217</v>
      </c>
      <c r="C8" s="34">
        <v>215</v>
      </c>
      <c r="D8" s="68">
        <f>IF(OR(ISBLANK(B8),ISBLANK(C8)),#N/A,B8-C8)</f>
        <v>2</v>
      </c>
      <c r="E8" s="54">
        <f aca="true" t="shared" si="0" ref="E8:E39">IF(ISNUMBER(D8),F8/(G8/A8),"")</f>
        <v>1</v>
      </c>
      <c r="F8" s="103">
        <f>D8</f>
        <v>2</v>
      </c>
      <c r="G8" s="104">
        <f>ABS(D8)</f>
        <v>2</v>
      </c>
      <c r="H8" s="22"/>
    </row>
    <row r="9" spans="1:22" ht="12.75">
      <c r="A9" s="106">
        <v>2</v>
      </c>
      <c r="B9" s="36">
        <v>213</v>
      </c>
      <c r="C9" s="36">
        <v>216</v>
      </c>
      <c r="D9" s="70">
        <f aca="true" t="shared" si="1" ref="D9:D67">IF(OR(ISBLANK(B9),ISBLANK(C9)),#N/A,B9-C9)</f>
        <v>-3</v>
      </c>
      <c r="E9" s="12">
        <f t="shared" si="0"/>
        <v>-0.4</v>
      </c>
      <c r="F9" s="103">
        <f aca="true" t="shared" si="2" ref="F9:F40">F8+D9</f>
        <v>-1</v>
      </c>
      <c r="G9" s="104">
        <f aca="true" t="shared" si="3" ref="G9:G40">G8+ABS(D9)</f>
        <v>5</v>
      </c>
      <c r="H9" s="22"/>
      <c r="Q9" s="3">
        <f aca="true" t="shared" si="4" ref="Q9:Q40">IF(ISNUMBER(D8),ABS(D8),"")</f>
        <v>2</v>
      </c>
      <c r="R9" s="3">
        <f aca="true" t="shared" si="5" ref="R9:R40">IF(ISNUMBER(D8),D8^2,"")</f>
        <v>4</v>
      </c>
      <c r="S9" s="3">
        <f aca="true" t="shared" si="6" ref="S9:S40">IF(ISNUMBER(G8),ABS(G8),"")</f>
        <v>2</v>
      </c>
      <c r="T9" s="3">
        <f aca="true" t="shared" si="7" ref="T9:T40">IF(ISNUMBER(G8),G8^2,"")</f>
        <v>4</v>
      </c>
      <c r="U9" s="3">
        <f aca="true" t="shared" si="8" ref="U9:U68">IF(ISNUMBER(I9),ABS(I9),"")</f>
      </c>
      <c r="V9" s="3">
        <f aca="true" t="shared" si="9" ref="V9:V68">IF(ISNUMBER(I9),I9^2,"")</f>
      </c>
    </row>
    <row r="10" spans="1:22" ht="12.75">
      <c r="A10" s="106">
        <v>3</v>
      </c>
      <c r="B10" s="36">
        <v>216</v>
      </c>
      <c r="C10" s="36">
        <v>215</v>
      </c>
      <c r="D10" s="70">
        <f t="shared" si="1"/>
        <v>1</v>
      </c>
      <c r="E10" s="12">
        <f t="shared" si="0"/>
        <v>0</v>
      </c>
      <c r="F10" s="103">
        <f t="shared" si="2"/>
        <v>0</v>
      </c>
      <c r="G10" s="104">
        <f t="shared" si="3"/>
        <v>6</v>
      </c>
      <c r="H10" s="22"/>
      <c r="Q10" s="3">
        <f t="shared" si="4"/>
        <v>3</v>
      </c>
      <c r="R10" s="3">
        <f t="shared" si="5"/>
        <v>9</v>
      </c>
      <c r="S10" s="3">
        <f t="shared" si="6"/>
        <v>5</v>
      </c>
      <c r="T10" s="3">
        <f t="shared" si="7"/>
        <v>25</v>
      </c>
      <c r="U10" s="3">
        <f t="shared" si="8"/>
      </c>
      <c r="V10" s="3">
        <f t="shared" si="9"/>
      </c>
    </row>
    <row r="11" spans="1:22" ht="12.75">
      <c r="A11" s="106">
        <v>4</v>
      </c>
      <c r="B11" s="36">
        <v>210</v>
      </c>
      <c r="C11" s="36">
        <v>214</v>
      </c>
      <c r="D11" s="70">
        <f t="shared" si="1"/>
        <v>-4</v>
      </c>
      <c r="E11" s="12">
        <f t="shared" si="0"/>
        <v>-1.6</v>
      </c>
      <c r="F11" s="103">
        <f t="shared" si="2"/>
        <v>-4</v>
      </c>
      <c r="G11" s="104">
        <f t="shared" si="3"/>
        <v>10</v>
      </c>
      <c r="H11" s="22"/>
      <c r="Q11" s="3">
        <f t="shared" si="4"/>
        <v>1</v>
      </c>
      <c r="R11" s="3">
        <f t="shared" si="5"/>
        <v>1</v>
      </c>
      <c r="S11" s="3">
        <f t="shared" si="6"/>
        <v>6</v>
      </c>
      <c r="T11" s="3">
        <f t="shared" si="7"/>
        <v>36</v>
      </c>
      <c r="U11" s="3">
        <f t="shared" si="8"/>
      </c>
      <c r="V11" s="3">
        <f t="shared" si="9"/>
      </c>
    </row>
    <row r="12" spans="1:22" ht="12.75">
      <c r="A12" s="106">
        <v>5</v>
      </c>
      <c r="B12" s="36">
        <v>213</v>
      </c>
      <c r="C12" s="36">
        <v>211</v>
      </c>
      <c r="D12" s="70">
        <f t="shared" si="1"/>
        <v>2</v>
      </c>
      <c r="E12" s="12">
        <f t="shared" si="0"/>
        <v>-0.8333333333333334</v>
      </c>
      <c r="F12" s="103">
        <f t="shared" si="2"/>
        <v>-2</v>
      </c>
      <c r="G12" s="104">
        <f t="shared" si="3"/>
        <v>12</v>
      </c>
      <c r="H12" s="22"/>
      <c r="Q12" s="3">
        <f t="shared" si="4"/>
        <v>4</v>
      </c>
      <c r="R12" s="3">
        <f t="shared" si="5"/>
        <v>16</v>
      </c>
      <c r="S12" s="3">
        <f t="shared" si="6"/>
        <v>10</v>
      </c>
      <c r="T12" s="3">
        <f t="shared" si="7"/>
        <v>100</v>
      </c>
      <c r="U12" s="3">
        <f t="shared" si="8"/>
      </c>
      <c r="V12" s="3">
        <f t="shared" si="9"/>
      </c>
    </row>
    <row r="13" spans="1:22" ht="12.75">
      <c r="A13" s="106">
        <v>6</v>
      </c>
      <c r="B13" s="36">
        <v>219</v>
      </c>
      <c r="C13" s="36">
        <v>214</v>
      </c>
      <c r="D13" s="70">
        <f t="shared" si="1"/>
        <v>5</v>
      </c>
      <c r="E13" s="12">
        <f t="shared" si="0"/>
        <v>1.0588235294117647</v>
      </c>
      <c r="F13" s="103">
        <f t="shared" si="2"/>
        <v>3</v>
      </c>
      <c r="G13" s="104">
        <f t="shared" si="3"/>
        <v>17</v>
      </c>
      <c r="H13" s="22"/>
      <c r="Q13" s="3">
        <f t="shared" si="4"/>
        <v>2</v>
      </c>
      <c r="R13" s="3">
        <f t="shared" si="5"/>
        <v>4</v>
      </c>
      <c r="S13" s="3">
        <f t="shared" si="6"/>
        <v>12</v>
      </c>
      <c r="T13" s="3">
        <f t="shared" si="7"/>
        <v>144</v>
      </c>
      <c r="U13" s="3">
        <f t="shared" si="8"/>
      </c>
      <c r="V13" s="3">
        <f t="shared" si="9"/>
      </c>
    </row>
    <row r="14" spans="1:22" ht="12.75">
      <c r="A14" s="106">
        <v>7</v>
      </c>
      <c r="B14" s="36">
        <v>216</v>
      </c>
      <c r="C14" s="36">
        <v>217</v>
      </c>
      <c r="D14" s="70">
        <f t="shared" si="1"/>
        <v>-1</v>
      </c>
      <c r="E14" s="12">
        <f t="shared" si="0"/>
        <v>0.7777777777777777</v>
      </c>
      <c r="F14" s="103">
        <f t="shared" si="2"/>
        <v>2</v>
      </c>
      <c r="G14" s="104">
        <f t="shared" si="3"/>
        <v>18</v>
      </c>
      <c r="Q14" s="3">
        <f t="shared" si="4"/>
        <v>5</v>
      </c>
      <c r="R14" s="3">
        <f t="shared" si="5"/>
        <v>25</v>
      </c>
      <c r="S14" s="3">
        <f t="shared" si="6"/>
        <v>17</v>
      </c>
      <c r="T14" s="3">
        <f t="shared" si="7"/>
        <v>289</v>
      </c>
      <c r="U14" s="3">
        <f aca="true" t="shared" si="10" ref="U14:U22">IF(ISNUMBER(I15),ABS(I15),"")</f>
        <v>5</v>
      </c>
      <c r="V14" s="3">
        <f aca="true" t="shared" si="11" ref="V14:V22">IF(ISNUMBER(I15),I15^2,"")</f>
        <v>25</v>
      </c>
    </row>
    <row r="15" spans="1:22" ht="12.75">
      <c r="A15" s="106">
        <v>8</v>
      </c>
      <c r="B15" s="36">
        <v>212</v>
      </c>
      <c r="C15" s="36">
        <v>216</v>
      </c>
      <c r="D15" s="70">
        <f t="shared" si="1"/>
        <v>-4</v>
      </c>
      <c r="E15" s="12">
        <f t="shared" si="0"/>
        <v>-0.7272727272727273</v>
      </c>
      <c r="F15" s="103">
        <f t="shared" si="2"/>
        <v>-2</v>
      </c>
      <c r="G15" s="104">
        <f t="shared" si="3"/>
        <v>22</v>
      </c>
      <c r="I15" s="16">
        <f>I22</f>
        <v>5</v>
      </c>
      <c r="J15" s="18">
        <f>L21</f>
        <v>211</v>
      </c>
      <c r="Q15" s="3">
        <f t="shared" si="4"/>
        <v>1</v>
      </c>
      <c r="R15" s="3">
        <f t="shared" si="5"/>
        <v>1</v>
      </c>
      <c r="S15" s="3">
        <f t="shared" si="6"/>
        <v>18</v>
      </c>
      <c r="T15" s="3">
        <f t="shared" si="7"/>
        <v>324</v>
      </c>
      <c r="U15" s="3">
        <f t="shared" si="10"/>
      </c>
      <c r="V15" s="3">
        <f t="shared" si="11"/>
      </c>
    </row>
    <row r="16" spans="1:22" ht="12.75">
      <c r="A16" s="106">
        <v>9</v>
      </c>
      <c r="B16" s="38"/>
      <c r="C16" s="98"/>
      <c r="D16" s="70" t="e">
        <f t="shared" si="1"/>
        <v>#N/A</v>
      </c>
      <c r="E16" s="12">
        <f t="shared" si="0"/>
      </c>
      <c r="F16" s="103" t="e">
        <f t="shared" si="2"/>
        <v>#N/A</v>
      </c>
      <c r="G16" s="104" t="e">
        <f t="shared" si="3"/>
        <v>#N/A</v>
      </c>
      <c r="L16" s="16" t="str">
        <f>"B"&amp;(7+I22)</f>
        <v>B12</v>
      </c>
      <c r="Q16" s="3">
        <f t="shared" si="4"/>
        <v>4</v>
      </c>
      <c r="R16" s="3">
        <f t="shared" si="5"/>
        <v>16</v>
      </c>
      <c r="S16" s="3">
        <f t="shared" si="6"/>
        <v>22</v>
      </c>
      <c r="T16" s="3">
        <f t="shared" si="7"/>
        <v>484</v>
      </c>
      <c r="U16" s="3">
        <f t="shared" si="10"/>
      </c>
      <c r="V16" s="3">
        <f t="shared" si="11"/>
      </c>
    </row>
    <row r="17" spans="1:22" ht="12.75">
      <c r="A17" s="106">
        <v>10</v>
      </c>
      <c r="B17" s="38"/>
      <c r="C17" s="98"/>
      <c r="D17" s="70" t="e">
        <f t="shared" si="1"/>
        <v>#N/A</v>
      </c>
      <c r="E17" s="12">
        <f t="shared" si="0"/>
      </c>
      <c r="F17" s="103" t="e">
        <f t="shared" si="2"/>
        <v>#N/A</v>
      </c>
      <c r="G17" s="104" t="e">
        <f t="shared" si="3"/>
        <v>#N/A</v>
      </c>
      <c r="L17" s="16" t="str">
        <f>"C"&amp;(7+I22)</f>
        <v>C12</v>
      </c>
      <c r="Q17" s="3">
        <f t="shared" si="4"/>
      </c>
      <c r="R17" s="3">
        <f t="shared" si="5"/>
      </c>
      <c r="S17" s="3">
        <f t="shared" si="6"/>
      </c>
      <c r="T17" s="3">
        <f t="shared" si="7"/>
      </c>
      <c r="U17" s="3">
        <f t="shared" si="10"/>
      </c>
      <c r="V17" s="3">
        <f t="shared" si="11"/>
      </c>
    </row>
    <row r="18" spans="1:22" ht="12.75">
      <c r="A18" s="106">
        <v>11</v>
      </c>
      <c r="B18" s="38"/>
      <c r="C18" s="98"/>
      <c r="D18" s="70" t="e">
        <f t="shared" si="1"/>
        <v>#N/A</v>
      </c>
      <c r="E18" s="12">
        <f t="shared" si="0"/>
      </c>
      <c r="F18" s="103" t="e">
        <f t="shared" si="2"/>
        <v>#N/A</v>
      </c>
      <c r="G18" s="104" t="e">
        <f t="shared" si="3"/>
        <v>#N/A</v>
      </c>
      <c r="L18" s="3" t="str">
        <f>"D"&amp;(7+I22)</f>
        <v>D12</v>
      </c>
      <c r="Q18" s="3">
        <f t="shared" si="4"/>
      </c>
      <c r="R18" s="3">
        <f t="shared" si="5"/>
      </c>
      <c r="S18" s="3">
        <f t="shared" si="6"/>
      </c>
      <c r="T18" s="3">
        <f t="shared" si="7"/>
      </c>
      <c r="U18" s="3">
        <f t="shared" si="10"/>
      </c>
      <c r="V18" s="3">
        <f t="shared" si="11"/>
      </c>
    </row>
    <row r="19" spans="1:22" ht="13.5" thickBot="1">
      <c r="A19" s="106">
        <v>12</v>
      </c>
      <c r="B19" s="38"/>
      <c r="C19" s="98"/>
      <c r="D19" s="70" t="e">
        <f t="shared" si="1"/>
        <v>#N/A</v>
      </c>
      <c r="E19" s="12">
        <f t="shared" si="0"/>
      </c>
      <c r="F19" s="103" t="e">
        <f t="shared" si="2"/>
        <v>#N/A</v>
      </c>
      <c r="G19" s="104" t="e">
        <f t="shared" si="3"/>
        <v>#N/A</v>
      </c>
      <c r="Q19" s="3">
        <f t="shared" si="4"/>
      </c>
      <c r="R19" s="3">
        <f t="shared" si="5"/>
      </c>
      <c r="S19" s="3">
        <f t="shared" si="6"/>
      </c>
      <c r="T19" s="3">
        <f t="shared" si="7"/>
      </c>
      <c r="U19" s="3">
        <f t="shared" si="10"/>
      </c>
      <c r="V19" s="3">
        <f t="shared" si="11"/>
      </c>
    </row>
    <row r="20" spans="1:22" ht="12.75">
      <c r="A20" s="106">
        <v>13</v>
      </c>
      <c r="B20" s="38"/>
      <c r="C20" s="98"/>
      <c r="D20" s="70" t="e">
        <f t="shared" si="1"/>
        <v>#N/A</v>
      </c>
      <c r="E20" s="12">
        <f t="shared" si="0"/>
      </c>
      <c r="F20" s="103" t="e">
        <f t="shared" si="2"/>
        <v>#N/A</v>
      </c>
      <c r="G20" s="104" t="e">
        <f t="shared" si="3"/>
        <v>#N/A</v>
      </c>
      <c r="K20" s="14" t="s">
        <v>67</v>
      </c>
      <c r="L20" s="17">
        <f ca="1">IF(ISNUMBER(INDIRECT(L16)),INDIRECT(L16),#N/A)</f>
        <v>213</v>
      </c>
      <c r="Q20" s="3">
        <f t="shared" si="4"/>
      </c>
      <c r="R20" s="3">
        <f t="shared" si="5"/>
      </c>
      <c r="S20" s="3">
        <f t="shared" si="6"/>
      </c>
      <c r="T20" s="3">
        <f t="shared" si="7"/>
      </c>
      <c r="U20" s="3">
        <f t="shared" si="10"/>
      </c>
      <c r="V20" s="3">
        <f t="shared" si="11"/>
      </c>
    </row>
    <row r="21" spans="1:22" ht="13.5" thickBot="1">
      <c r="A21" s="106">
        <v>14</v>
      </c>
      <c r="B21" s="38"/>
      <c r="C21" s="98"/>
      <c r="D21" s="70" t="e">
        <f t="shared" si="1"/>
        <v>#N/A</v>
      </c>
      <c r="E21" s="12">
        <f t="shared" si="0"/>
      </c>
      <c r="F21" s="103" t="e">
        <f t="shared" si="2"/>
        <v>#N/A</v>
      </c>
      <c r="G21" s="104" t="e">
        <f t="shared" si="3"/>
        <v>#N/A</v>
      </c>
      <c r="K21" s="14" t="s">
        <v>71</v>
      </c>
      <c r="L21" s="96">
        <f ca="1">IF(ISNUMBER(INDIRECT(L17)),INDIRECT(L17),#N/A)</f>
        <v>211</v>
      </c>
      <c r="Q21" s="3">
        <f t="shared" si="4"/>
      </c>
      <c r="R21" s="3">
        <f t="shared" si="5"/>
      </c>
      <c r="S21" s="3">
        <f t="shared" si="6"/>
      </c>
      <c r="T21" s="3">
        <f t="shared" si="7"/>
      </c>
      <c r="U21" s="3">
        <f t="shared" si="10"/>
        <v>5</v>
      </c>
      <c r="V21" s="3">
        <f t="shared" si="11"/>
        <v>25</v>
      </c>
    </row>
    <row r="22" spans="1:22" ht="13.5" thickBot="1">
      <c r="A22" s="106">
        <v>15</v>
      </c>
      <c r="B22" s="38"/>
      <c r="C22" s="98"/>
      <c r="D22" s="70" t="e">
        <f t="shared" si="1"/>
        <v>#N/A</v>
      </c>
      <c r="E22" s="12">
        <f t="shared" si="0"/>
      </c>
      <c r="F22" s="103" t="e">
        <f t="shared" si="2"/>
        <v>#N/A</v>
      </c>
      <c r="G22" s="104" t="e">
        <f t="shared" si="3"/>
        <v>#N/A</v>
      </c>
      <c r="H22" s="4" t="s">
        <v>25</v>
      </c>
      <c r="I22" s="40">
        <v>5</v>
      </c>
      <c r="K22" s="14" t="s">
        <v>72</v>
      </c>
      <c r="L22" s="24">
        <f ca="1">IF(ISNUMBER(INDIRECT(L18)),INDIRECT(L18),#N/A)</f>
        <v>2</v>
      </c>
      <c r="Q22" s="3">
        <f t="shared" si="4"/>
      </c>
      <c r="R22" s="3">
        <f t="shared" si="5"/>
      </c>
      <c r="S22" s="3">
        <f t="shared" si="6"/>
      </c>
      <c r="T22" s="3">
        <f t="shared" si="7"/>
      </c>
      <c r="U22" s="3">
        <f t="shared" si="10"/>
      </c>
      <c r="V22" s="3">
        <f t="shared" si="11"/>
      </c>
    </row>
    <row r="23" spans="1:22" ht="12.75">
      <c r="A23" s="107">
        <v>16</v>
      </c>
      <c r="B23" s="38"/>
      <c r="C23" s="98"/>
      <c r="D23" s="70" t="e">
        <f t="shared" si="1"/>
        <v>#N/A</v>
      </c>
      <c r="E23" s="12">
        <f t="shared" si="0"/>
      </c>
      <c r="F23" s="103" t="e">
        <f t="shared" si="2"/>
        <v>#N/A</v>
      </c>
      <c r="G23" s="104" t="e">
        <f t="shared" si="3"/>
        <v>#N/A</v>
      </c>
      <c r="Q23" s="3">
        <f t="shared" si="4"/>
      </c>
      <c r="R23" s="3">
        <f t="shared" si="5"/>
      </c>
      <c r="S23" s="3">
        <f t="shared" si="6"/>
      </c>
      <c r="T23" s="3">
        <f t="shared" si="7"/>
      </c>
      <c r="U23" s="3">
        <f>IF(ISNUMBER(#REF!),ABS(#REF!),"")</f>
      </c>
      <c r="V23" s="3">
        <f>IF(ISNUMBER(#REF!),#REF!^2,"")</f>
      </c>
    </row>
    <row r="24" spans="1:22" ht="12.75">
      <c r="A24" s="107">
        <v>17</v>
      </c>
      <c r="B24" s="38"/>
      <c r="C24" s="98"/>
      <c r="D24" s="70" t="e">
        <f t="shared" si="1"/>
        <v>#N/A</v>
      </c>
      <c r="E24" s="12">
        <f t="shared" si="0"/>
      </c>
      <c r="F24" s="103" t="e">
        <f t="shared" si="2"/>
        <v>#N/A</v>
      </c>
      <c r="G24" s="104" t="e">
        <f t="shared" si="3"/>
        <v>#N/A</v>
      </c>
      <c r="H24" s="22"/>
      <c r="M24" s="16"/>
      <c r="Q24" s="3">
        <f t="shared" si="4"/>
      </c>
      <c r="R24" s="3">
        <f t="shared" si="5"/>
      </c>
      <c r="S24" s="3">
        <f t="shared" si="6"/>
      </c>
      <c r="T24" s="3">
        <f t="shared" si="7"/>
      </c>
      <c r="U24" s="3">
        <f t="shared" si="8"/>
      </c>
      <c r="V24" s="3">
        <f t="shared" si="9"/>
      </c>
    </row>
    <row r="25" spans="1:22" ht="12.75">
      <c r="A25" s="107">
        <v>18</v>
      </c>
      <c r="B25" s="38"/>
      <c r="C25" s="98"/>
      <c r="D25" s="70" t="e">
        <f t="shared" si="1"/>
        <v>#N/A</v>
      </c>
      <c r="E25" s="12">
        <f t="shared" si="0"/>
      </c>
      <c r="F25" s="103" t="e">
        <f t="shared" si="2"/>
        <v>#N/A</v>
      </c>
      <c r="G25" s="104" t="e">
        <f t="shared" si="3"/>
        <v>#N/A</v>
      </c>
      <c r="H25" s="22"/>
      <c r="M25" s="16"/>
      <c r="Q25" s="3">
        <f t="shared" si="4"/>
      </c>
      <c r="R25" s="3">
        <f t="shared" si="5"/>
      </c>
      <c r="S25" s="3">
        <f t="shared" si="6"/>
      </c>
      <c r="T25" s="3">
        <f t="shared" si="7"/>
      </c>
      <c r="U25" s="3">
        <f t="shared" si="8"/>
      </c>
      <c r="V25" s="3">
        <f t="shared" si="9"/>
      </c>
    </row>
    <row r="26" spans="1:22" ht="12.75">
      <c r="A26" s="107">
        <v>19</v>
      </c>
      <c r="B26" s="38"/>
      <c r="C26" s="98"/>
      <c r="D26" s="70" t="e">
        <f t="shared" si="1"/>
        <v>#N/A</v>
      </c>
      <c r="E26" s="12">
        <f t="shared" si="0"/>
      </c>
      <c r="F26" s="103" t="e">
        <f t="shared" si="2"/>
        <v>#N/A</v>
      </c>
      <c r="G26" s="104" t="e">
        <f t="shared" si="3"/>
        <v>#N/A</v>
      </c>
      <c r="H26" s="22"/>
      <c r="Q26" s="3">
        <f t="shared" si="4"/>
      </c>
      <c r="R26" s="3">
        <f t="shared" si="5"/>
      </c>
      <c r="S26" s="3">
        <f t="shared" si="6"/>
      </c>
      <c r="T26" s="3">
        <f t="shared" si="7"/>
      </c>
      <c r="U26" s="3">
        <f t="shared" si="8"/>
      </c>
      <c r="V26" s="3">
        <f t="shared" si="9"/>
      </c>
    </row>
    <row r="27" spans="1:22" ht="12.75">
      <c r="A27" s="107">
        <v>20</v>
      </c>
      <c r="B27" s="38"/>
      <c r="C27" s="98"/>
      <c r="D27" s="70" t="e">
        <f t="shared" si="1"/>
        <v>#N/A</v>
      </c>
      <c r="E27" s="12">
        <f t="shared" si="0"/>
      </c>
      <c r="F27" s="103" t="e">
        <f t="shared" si="2"/>
        <v>#N/A</v>
      </c>
      <c r="G27" s="104" t="e">
        <f t="shared" si="3"/>
        <v>#N/A</v>
      </c>
      <c r="Q27" s="3">
        <f t="shared" si="4"/>
      </c>
      <c r="R27" s="3">
        <f t="shared" si="5"/>
      </c>
      <c r="S27" s="3">
        <f t="shared" si="6"/>
      </c>
      <c r="T27" s="3">
        <f t="shared" si="7"/>
      </c>
      <c r="U27" s="3">
        <f t="shared" si="8"/>
      </c>
      <c r="V27" s="3">
        <f t="shared" si="9"/>
      </c>
    </row>
    <row r="28" spans="1:22" ht="12.75">
      <c r="A28" s="106">
        <v>21</v>
      </c>
      <c r="B28" s="38"/>
      <c r="C28" s="98"/>
      <c r="D28" s="70" t="e">
        <f t="shared" si="1"/>
        <v>#N/A</v>
      </c>
      <c r="E28" s="12">
        <f t="shared" si="0"/>
      </c>
      <c r="F28" s="103" t="e">
        <f t="shared" si="2"/>
        <v>#N/A</v>
      </c>
      <c r="G28" s="104" t="e">
        <f t="shared" si="3"/>
        <v>#N/A</v>
      </c>
      <c r="Q28" s="3">
        <f t="shared" si="4"/>
      </c>
      <c r="R28" s="3">
        <f t="shared" si="5"/>
      </c>
      <c r="S28" s="3">
        <f t="shared" si="6"/>
      </c>
      <c r="T28" s="3">
        <f t="shared" si="7"/>
      </c>
      <c r="U28" s="3">
        <f t="shared" si="8"/>
      </c>
      <c r="V28" s="3">
        <f t="shared" si="9"/>
      </c>
    </row>
    <row r="29" spans="1:22" ht="12.75">
      <c r="A29" s="106">
        <v>22</v>
      </c>
      <c r="B29" s="38"/>
      <c r="C29" s="98"/>
      <c r="D29" s="70" t="e">
        <f t="shared" si="1"/>
        <v>#N/A</v>
      </c>
      <c r="E29" s="12">
        <f t="shared" si="0"/>
      </c>
      <c r="F29" s="103" t="e">
        <f t="shared" si="2"/>
        <v>#N/A</v>
      </c>
      <c r="G29" s="104" t="e">
        <f t="shared" si="3"/>
        <v>#N/A</v>
      </c>
      <c r="Q29" s="3">
        <f t="shared" si="4"/>
      </c>
      <c r="R29" s="3">
        <f t="shared" si="5"/>
      </c>
      <c r="S29" s="3">
        <f t="shared" si="6"/>
      </c>
      <c r="T29" s="3">
        <f t="shared" si="7"/>
      </c>
      <c r="U29" s="3">
        <f t="shared" si="8"/>
      </c>
      <c r="V29" s="3">
        <f t="shared" si="9"/>
      </c>
    </row>
    <row r="30" spans="1:22" ht="12.75">
      <c r="A30" s="106">
        <v>23</v>
      </c>
      <c r="B30" s="38"/>
      <c r="C30" s="98"/>
      <c r="D30" s="70" t="e">
        <f t="shared" si="1"/>
        <v>#N/A</v>
      </c>
      <c r="E30" s="12">
        <f t="shared" si="0"/>
      </c>
      <c r="F30" s="103" t="e">
        <f t="shared" si="2"/>
        <v>#N/A</v>
      </c>
      <c r="G30" s="104" t="e">
        <f t="shared" si="3"/>
        <v>#N/A</v>
      </c>
      <c r="H30" s="22"/>
      <c r="Q30" s="3">
        <f t="shared" si="4"/>
      </c>
      <c r="R30" s="3">
        <f t="shared" si="5"/>
      </c>
      <c r="S30" s="3">
        <f t="shared" si="6"/>
      </c>
      <c r="T30" s="3">
        <f t="shared" si="7"/>
      </c>
      <c r="U30" s="3">
        <f t="shared" si="8"/>
      </c>
      <c r="V30" s="3">
        <f t="shared" si="9"/>
      </c>
    </row>
    <row r="31" spans="1:22" ht="12.75">
      <c r="A31" s="106">
        <v>24</v>
      </c>
      <c r="B31" s="38"/>
      <c r="C31" s="98"/>
      <c r="D31" s="70" t="e">
        <f t="shared" si="1"/>
        <v>#N/A</v>
      </c>
      <c r="E31" s="12">
        <f t="shared" si="0"/>
      </c>
      <c r="F31" s="103" t="e">
        <f t="shared" si="2"/>
        <v>#N/A</v>
      </c>
      <c r="G31" s="104" t="e">
        <f t="shared" si="3"/>
        <v>#N/A</v>
      </c>
      <c r="H31" s="22"/>
      <c r="Q31" s="3">
        <f t="shared" si="4"/>
      </c>
      <c r="R31" s="3">
        <f t="shared" si="5"/>
      </c>
      <c r="S31" s="3">
        <f t="shared" si="6"/>
      </c>
      <c r="T31" s="3">
        <f t="shared" si="7"/>
      </c>
      <c r="U31" s="3">
        <f t="shared" si="8"/>
      </c>
      <c r="V31" s="3">
        <f t="shared" si="9"/>
      </c>
    </row>
    <row r="32" spans="1:22" ht="12.75">
      <c r="A32" s="106">
        <v>25</v>
      </c>
      <c r="B32" s="38"/>
      <c r="C32" s="98"/>
      <c r="D32" s="70" t="e">
        <f t="shared" si="1"/>
        <v>#N/A</v>
      </c>
      <c r="E32" s="12">
        <f t="shared" si="0"/>
      </c>
      <c r="F32" s="103" t="e">
        <f t="shared" si="2"/>
        <v>#N/A</v>
      </c>
      <c r="G32" s="104" t="e">
        <f t="shared" si="3"/>
        <v>#N/A</v>
      </c>
      <c r="H32" s="22"/>
      <c r="Q32" s="3">
        <f t="shared" si="4"/>
      </c>
      <c r="R32" s="3">
        <f t="shared" si="5"/>
      </c>
      <c r="S32" s="3">
        <f t="shared" si="6"/>
      </c>
      <c r="T32" s="3">
        <f t="shared" si="7"/>
      </c>
      <c r="U32" s="3">
        <f t="shared" si="8"/>
      </c>
      <c r="V32" s="3">
        <f t="shared" si="9"/>
      </c>
    </row>
    <row r="33" spans="1:22" ht="12.75">
      <c r="A33" s="106">
        <v>26</v>
      </c>
      <c r="B33" s="38"/>
      <c r="C33" s="98"/>
      <c r="D33" s="70" t="e">
        <f t="shared" si="1"/>
        <v>#N/A</v>
      </c>
      <c r="E33" s="12">
        <f t="shared" si="0"/>
      </c>
      <c r="F33" s="103" t="e">
        <f t="shared" si="2"/>
        <v>#N/A</v>
      </c>
      <c r="G33" s="104" t="e">
        <f t="shared" si="3"/>
        <v>#N/A</v>
      </c>
      <c r="H33" s="22"/>
      <c r="Q33" s="3">
        <f t="shared" si="4"/>
      </c>
      <c r="R33" s="3">
        <f t="shared" si="5"/>
      </c>
      <c r="S33" s="3">
        <f t="shared" si="6"/>
      </c>
      <c r="T33" s="3">
        <f t="shared" si="7"/>
      </c>
      <c r="U33" s="3">
        <f t="shared" si="8"/>
      </c>
      <c r="V33" s="3">
        <f t="shared" si="9"/>
      </c>
    </row>
    <row r="34" spans="1:22" ht="12.75">
      <c r="A34" s="106">
        <v>27</v>
      </c>
      <c r="B34" s="38"/>
      <c r="C34" s="98"/>
      <c r="D34" s="70" t="e">
        <f t="shared" si="1"/>
        <v>#N/A</v>
      </c>
      <c r="E34" s="12">
        <f t="shared" si="0"/>
      </c>
      <c r="F34" s="103" t="e">
        <f t="shared" si="2"/>
        <v>#N/A</v>
      </c>
      <c r="G34" s="104" t="e">
        <f t="shared" si="3"/>
        <v>#N/A</v>
      </c>
      <c r="H34" s="22"/>
      <c r="Q34" s="3">
        <f t="shared" si="4"/>
      </c>
      <c r="R34" s="3">
        <f t="shared" si="5"/>
      </c>
      <c r="S34" s="3">
        <f t="shared" si="6"/>
      </c>
      <c r="T34" s="3">
        <f t="shared" si="7"/>
      </c>
      <c r="U34" s="3">
        <f t="shared" si="8"/>
      </c>
      <c r="V34" s="3">
        <f t="shared" si="9"/>
      </c>
    </row>
    <row r="35" spans="1:22" ht="12.75">
      <c r="A35" s="106">
        <v>28</v>
      </c>
      <c r="B35" s="38"/>
      <c r="C35" s="98"/>
      <c r="D35" s="70" t="e">
        <f t="shared" si="1"/>
        <v>#N/A</v>
      </c>
      <c r="E35" s="12">
        <f t="shared" si="0"/>
      </c>
      <c r="F35" s="103" t="e">
        <f t="shared" si="2"/>
        <v>#N/A</v>
      </c>
      <c r="G35" s="104" t="e">
        <f t="shared" si="3"/>
        <v>#N/A</v>
      </c>
      <c r="H35" s="22"/>
      <c r="Q35" s="3">
        <f t="shared" si="4"/>
      </c>
      <c r="R35" s="3">
        <f t="shared" si="5"/>
      </c>
      <c r="S35" s="3">
        <f t="shared" si="6"/>
      </c>
      <c r="T35" s="3">
        <f t="shared" si="7"/>
      </c>
      <c r="U35" s="3">
        <f t="shared" si="8"/>
      </c>
      <c r="V35" s="3">
        <f t="shared" si="9"/>
      </c>
    </row>
    <row r="36" spans="1:22" ht="12.75">
      <c r="A36" s="106">
        <v>29</v>
      </c>
      <c r="B36" s="38"/>
      <c r="C36" s="98"/>
      <c r="D36" s="70" t="e">
        <f t="shared" si="1"/>
        <v>#N/A</v>
      </c>
      <c r="E36" s="12">
        <f t="shared" si="0"/>
      </c>
      <c r="F36" s="103" t="e">
        <f t="shared" si="2"/>
        <v>#N/A</v>
      </c>
      <c r="G36" s="104" t="e">
        <f t="shared" si="3"/>
        <v>#N/A</v>
      </c>
      <c r="H36" s="22"/>
      <c r="Q36" s="3">
        <f t="shared" si="4"/>
      </c>
      <c r="R36" s="3">
        <f t="shared" si="5"/>
      </c>
      <c r="S36" s="3">
        <f t="shared" si="6"/>
      </c>
      <c r="T36" s="3">
        <f t="shared" si="7"/>
      </c>
      <c r="U36" s="3">
        <f t="shared" si="8"/>
      </c>
      <c r="V36" s="3">
        <f t="shared" si="9"/>
      </c>
    </row>
    <row r="37" spans="1:22" ht="12.75">
      <c r="A37" s="106">
        <v>30</v>
      </c>
      <c r="B37" s="38"/>
      <c r="C37" s="98"/>
      <c r="D37" s="70" t="e">
        <f t="shared" si="1"/>
        <v>#N/A</v>
      </c>
      <c r="E37" s="12">
        <f t="shared" si="0"/>
      </c>
      <c r="F37" s="103" t="e">
        <f t="shared" si="2"/>
        <v>#N/A</v>
      </c>
      <c r="G37" s="104" t="e">
        <f t="shared" si="3"/>
        <v>#N/A</v>
      </c>
      <c r="H37" s="22"/>
      <c r="Q37" s="3">
        <f t="shared" si="4"/>
      </c>
      <c r="R37" s="3">
        <f t="shared" si="5"/>
      </c>
      <c r="S37" s="3">
        <f t="shared" si="6"/>
      </c>
      <c r="T37" s="3">
        <f t="shared" si="7"/>
      </c>
      <c r="U37" s="3">
        <f t="shared" si="8"/>
      </c>
      <c r="V37" s="3">
        <f t="shared" si="9"/>
      </c>
    </row>
    <row r="38" spans="1:22" ht="12.75">
      <c r="A38" s="106">
        <v>31</v>
      </c>
      <c r="B38" s="38"/>
      <c r="C38" s="98"/>
      <c r="D38" s="70" t="e">
        <f t="shared" si="1"/>
        <v>#N/A</v>
      </c>
      <c r="E38" s="12">
        <f t="shared" si="0"/>
      </c>
      <c r="F38" s="103" t="e">
        <f t="shared" si="2"/>
        <v>#N/A</v>
      </c>
      <c r="G38" s="104" t="e">
        <f t="shared" si="3"/>
        <v>#N/A</v>
      </c>
      <c r="H38" s="22"/>
      <c r="Q38" s="3">
        <f t="shared" si="4"/>
      </c>
      <c r="R38" s="3">
        <f t="shared" si="5"/>
      </c>
      <c r="S38" s="3">
        <f t="shared" si="6"/>
      </c>
      <c r="T38" s="3">
        <f t="shared" si="7"/>
      </c>
      <c r="U38" s="3">
        <f t="shared" si="8"/>
      </c>
      <c r="V38" s="3">
        <f t="shared" si="9"/>
      </c>
    </row>
    <row r="39" spans="1:22" ht="12.75">
      <c r="A39" s="106">
        <v>32</v>
      </c>
      <c r="B39" s="38"/>
      <c r="C39" s="98"/>
      <c r="D39" s="70" t="e">
        <f t="shared" si="1"/>
        <v>#N/A</v>
      </c>
      <c r="E39" s="12">
        <f t="shared" si="0"/>
      </c>
      <c r="F39" s="103" t="e">
        <f t="shared" si="2"/>
        <v>#N/A</v>
      </c>
      <c r="G39" s="104" t="e">
        <f t="shared" si="3"/>
        <v>#N/A</v>
      </c>
      <c r="H39" s="22"/>
      <c r="Q39" s="3">
        <f t="shared" si="4"/>
      </c>
      <c r="R39" s="3">
        <f t="shared" si="5"/>
      </c>
      <c r="S39" s="3">
        <f t="shared" si="6"/>
      </c>
      <c r="T39" s="3">
        <f t="shared" si="7"/>
      </c>
      <c r="U39" s="3">
        <f t="shared" si="8"/>
      </c>
      <c r="V39" s="3">
        <f t="shared" si="9"/>
      </c>
    </row>
    <row r="40" spans="1:22" ht="12.75">
      <c r="A40" s="106">
        <v>33</v>
      </c>
      <c r="B40" s="38"/>
      <c r="C40" s="98"/>
      <c r="D40" s="70" t="e">
        <f t="shared" si="1"/>
        <v>#N/A</v>
      </c>
      <c r="E40" s="12">
        <f aca="true" t="shared" si="12" ref="E40:E67">IF(ISNUMBER(D40),F40/(G40/A40),"")</f>
      </c>
      <c r="F40" s="103" t="e">
        <f t="shared" si="2"/>
        <v>#N/A</v>
      </c>
      <c r="G40" s="104" t="e">
        <f t="shared" si="3"/>
        <v>#N/A</v>
      </c>
      <c r="H40" s="22"/>
      <c r="Q40" s="3">
        <f t="shared" si="4"/>
      </c>
      <c r="R40" s="3">
        <f t="shared" si="5"/>
      </c>
      <c r="S40" s="3">
        <f t="shared" si="6"/>
      </c>
      <c r="T40" s="3">
        <f t="shared" si="7"/>
      </c>
      <c r="U40" s="3">
        <f t="shared" si="8"/>
      </c>
      <c r="V40" s="3">
        <f t="shared" si="9"/>
      </c>
    </row>
    <row r="41" spans="1:22" ht="12.75">
      <c r="A41" s="106">
        <v>34</v>
      </c>
      <c r="B41" s="38"/>
      <c r="C41" s="98"/>
      <c r="D41" s="70" t="e">
        <f t="shared" si="1"/>
        <v>#N/A</v>
      </c>
      <c r="E41" s="12">
        <f t="shared" si="12"/>
      </c>
      <c r="F41" s="103" t="e">
        <f aca="true" t="shared" si="13" ref="F41:F67">F40+D41</f>
        <v>#N/A</v>
      </c>
      <c r="G41" s="104" t="e">
        <f aca="true" t="shared" si="14" ref="G41:G67">G40+ABS(D41)</f>
        <v>#N/A</v>
      </c>
      <c r="H41" s="22"/>
      <c r="Q41" s="3">
        <f aca="true" t="shared" si="15" ref="Q41:Q68">IF(ISNUMBER(D40),ABS(D40),"")</f>
      </c>
      <c r="R41" s="3">
        <f aca="true" t="shared" si="16" ref="R41:R68">IF(ISNUMBER(D40),D40^2,"")</f>
      </c>
      <c r="S41" s="3">
        <f aca="true" t="shared" si="17" ref="S41:S68">IF(ISNUMBER(G40),ABS(G40),"")</f>
      </c>
      <c r="T41" s="3">
        <f aca="true" t="shared" si="18" ref="T41:T68">IF(ISNUMBER(G40),G40^2,"")</f>
      </c>
      <c r="U41" s="3">
        <f t="shared" si="8"/>
      </c>
      <c r="V41" s="3">
        <f t="shared" si="9"/>
      </c>
    </row>
    <row r="42" spans="1:22" ht="12.75">
      <c r="A42" s="106">
        <v>35</v>
      </c>
      <c r="B42" s="38"/>
      <c r="C42" s="98"/>
      <c r="D42" s="70" t="e">
        <f t="shared" si="1"/>
        <v>#N/A</v>
      </c>
      <c r="E42" s="12">
        <f t="shared" si="12"/>
      </c>
      <c r="F42" s="103" t="e">
        <f t="shared" si="13"/>
        <v>#N/A</v>
      </c>
      <c r="G42" s="104" t="e">
        <f t="shared" si="14"/>
        <v>#N/A</v>
      </c>
      <c r="H42" s="22"/>
      <c r="Q42" s="3">
        <f t="shared" si="15"/>
      </c>
      <c r="R42" s="3">
        <f t="shared" si="16"/>
      </c>
      <c r="S42" s="3">
        <f t="shared" si="17"/>
      </c>
      <c r="T42" s="3">
        <f t="shared" si="18"/>
      </c>
      <c r="U42" s="3">
        <f t="shared" si="8"/>
      </c>
      <c r="V42" s="3">
        <f t="shared" si="9"/>
      </c>
    </row>
    <row r="43" spans="1:22" ht="12.75">
      <c r="A43" s="107">
        <v>36</v>
      </c>
      <c r="B43" s="38"/>
      <c r="C43" s="98"/>
      <c r="D43" s="70" t="e">
        <f t="shared" si="1"/>
        <v>#N/A</v>
      </c>
      <c r="E43" s="12">
        <f t="shared" si="12"/>
      </c>
      <c r="F43" s="103" t="e">
        <f t="shared" si="13"/>
        <v>#N/A</v>
      </c>
      <c r="G43" s="104" t="e">
        <f t="shared" si="14"/>
        <v>#N/A</v>
      </c>
      <c r="H43" s="22"/>
      <c r="Q43" s="3">
        <f t="shared" si="15"/>
      </c>
      <c r="R43" s="3">
        <f t="shared" si="16"/>
      </c>
      <c r="S43" s="3">
        <f t="shared" si="17"/>
      </c>
      <c r="T43" s="3">
        <f t="shared" si="18"/>
      </c>
      <c r="U43" s="3">
        <f t="shared" si="8"/>
      </c>
      <c r="V43" s="3">
        <f t="shared" si="9"/>
      </c>
    </row>
    <row r="44" spans="1:22" ht="12.75">
      <c r="A44" s="107">
        <v>37</v>
      </c>
      <c r="B44" s="38"/>
      <c r="C44" s="98"/>
      <c r="D44" s="70" t="e">
        <f t="shared" si="1"/>
        <v>#N/A</v>
      </c>
      <c r="E44" s="12">
        <f t="shared" si="12"/>
      </c>
      <c r="F44" s="103" t="e">
        <f t="shared" si="13"/>
        <v>#N/A</v>
      </c>
      <c r="G44" s="104" t="e">
        <f t="shared" si="14"/>
        <v>#N/A</v>
      </c>
      <c r="H44" s="22"/>
      <c r="Q44" s="3">
        <f t="shared" si="15"/>
      </c>
      <c r="R44" s="3">
        <f t="shared" si="16"/>
      </c>
      <c r="S44" s="3">
        <f t="shared" si="17"/>
      </c>
      <c r="T44" s="3">
        <f t="shared" si="18"/>
      </c>
      <c r="U44" s="3">
        <f t="shared" si="8"/>
      </c>
      <c r="V44" s="3">
        <f t="shared" si="9"/>
      </c>
    </row>
    <row r="45" spans="1:22" ht="12.75">
      <c r="A45" s="107">
        <v>38</v>
      </c>
      <c r="B45" s="38"/>
      <c r="C45" s="98"/>
      <c r="D45" s="70" t="e">
        <f t="shared" si="1"/>
        <v>#N/A</v>
      </c>
      <c r="E45" s="12">
        <f t="shared" si="12"/>
      </c>
      <c r="F45" s="103" t="e">
        <f t="shared" si="13"/>
        <v>#N/A</v>
      </c>
      <c r="G45" s="104" t="e">
        <f t="shared" si="14"/>
        <v>#N/A</v>
      </c>
      <c r="H45" s="22"/>
      <c r="Q45" s="3">
        <f t="shared" si="15"/>
      </c>
      <c r="R45" s="3">
        <f t="shared" si="16"/>
      </c>
      <c r="S45" s="3">
        <f t="shared" si="17"/>
      </c>
      <c r="T45" s="3">
        <f t="shared" si="18"/>
      </c>
      <c r="U45" s="3">
        <f t="shared" si="8"/>
      </c>
      <c r="V45" s="3">
        <f t="shared" si="9"/>
      </c>
    </row>
    <row r="46" spans="1:22" ht="12.75">
      <c r="A46" s="107">
        <v>39</v>
      </c>
      <c r="B46" s="38"/>
      <c r="C46" s="98"/>
      <c r="D46" s="70" t="e">
        <f t="shared" si="1"/>
        <v>#N/A</v>
      </c>
      <c r="E46" s="12">
        <f t="shared" si="12"/>
      </c>
      <c r="F46" s="103" t="e">
        <f t="shared" si="13"/>
        <v>#N/A</v>
      </c>
      <c r="G46" s="104" t="e">
        <f t="shared" si="14"/>
        <v>#N/A</v>
      </c>
      <c r="H46" s="22"/>
      <c r="Q46" s="3">
        <f t="shared" si="15"/>
      </c>
      <c r="R46" s="3">
        <f t="shared" si="16"/>
      </c>
      <c r="S46" s="3">
        <f t="shared" si="17"/>
      </c>
      <c r="T46" s="3">
        <f t="shared" si="18"/>
      </c>
      <c r="U46" s="3">
        <f t="shared" si="8"/>
      </c>
      <c r="V46" s="3">
        <f t="shared" si="9"/>
      </c>
    </row>
    <row r="47" spans="1:22" ht="12.75">
      <c r="A47" s="107">
        <v>40</v>
      </c>
      <c r="B47" s="38"/>
      <c r="C47" s="98"/>
      <c r="D47" s="70" t="e">
        <f t="shared" si="1"/>
        <v>#N/A</v>
      </c>
      <c r="E47" s="12">
        <f t="shared" si="12"/>
      </c>
      <c r="F47" s="103" t="e">
        <f t="shared" si="13"/>
        <v>#N/A</v>
      </c>
      <c r="G47" s="104" t="e">
        <f t="shared" si="14"/>
        <v>#N/A</v>
      </c>
      <c r="H47" s="22"/>
      <c r="Q47" s="3">
        <f t="shared" si="15"/>
      </c>
      <c r="R47" s="3">
        <f t="shared" si="16"/>
      </c>
      <c r="S47" s="3">
        <f t="shared" si="17"/>
      </c>
      <c r="T47" s="3">
        <f t="shared" si="18"/>
      </c>
      <c r="U47" s="3">
        <f t="shared" si="8"/>
      </c>
      <c r="V47" s="3">
        <f t="shared" si="9"/>
      </c>
    </row>
    <row r="48" spans="1:22" ht="12.75">
      <c r="A48" s="106">
        <v>41</v>
      </c>
      <c r="B48" s="38"/>
      <c r="C48" s="98"/>
      <c r="D48" s="70" t="e">
        <f t="shared" si="1"/>
        <v>#N/A</v>
      </c>
      <c r="E48" s="12">
        <f t="shared" si="12"/>
      </c>
      <c r="F48" s="103" t="e">
        <f t="shared" si="13"/>
        <v>#N/A</v>
      </c>
      <c r="G48" s="104" t="e">
        <f t="shared" si="14"/>
        <v>#N/A</v>
      </c>
      <c r="H48" s="22"/>
      <c r="Q48" s="3">
        <f t="shared" si="15"/>
      </c>
      <c r="R48" s="3">
        <f t="shared" si="16"/>
      </c>
      <c r="S48" s="3">
        <f t="shared" si="17"/>
      </c>
      <c r="T48" s="3">
        <f t="shared" si="18"/>
      </c>
      <c r="U48" s="3">
        <f t="shared" si="8"/>
      </c>
      <c r="V48" s="3">
        <f t="shared" si="9"/>
      </c>
    </row>
    <row r="49" spans="1:22" ht="12.75">
      <c r="A49" s="106">
        <v>42</v>
      </c>
      <c r="B49" s="38"/>
      <c r="C49" s="98"/>
      <c r="D49" s="70" t="e">
        <f t="shared" si="1"/>
        <v>#N/A</v>
      </c>
      <c r="E49" s="12">
        <f t="shared" si="12"/>
      </c>
      <c r="F49" s="103" t="e">
        <f t="shared" si="13"/>
        <v>#N/A</v>
      </c>
      <c r="G49" s="104" t="e">
        <f t="shared" si="14"/>
        <v>#N/A</v>
      </c>
      <c r="H49" s="22"/>
      <c r="Q49" s="3">
        <f t="shared" si="15"/>
      </c>
      <c r="R49" s="3">
        <f t="shared" si="16"/>
      </c>
      <c r="S49" s="3">
        <f t="shared" si="17"/>
      </c>
      <c r="T49" s="3">
        <f t="shared" si="18"/>
      </c>
      <c r="U49" s="3">
        <f t="shared" si="8"/>
      </c>
      <c r="V49" s="3">
        <f t="shared" si="9"/>
      </c>
    </row>
    <row r="50" spans="1:22" ht="12.75">
      <c r="A50" s="106">
        <v>43</v>
      </c>
      <c r="B50" s="38"/>
      <c r="C50" s="98"/>
      <c r="D50" s="70" t="e">
        <f t="shared" si="1"/>
        <v>#N/A</v>
      </c>
      <c r="E50" s="12">
        <f t="shared" si="12"/>
      </c>
      <c r="F50" s="103" t="e">
        <f t="shared" si="13"/>
        <v>#N/A</v>
      </c>
      <c r="G50" s="104" t="e">
        <f t="shared" si="14"/>
        <v>#N/A</v>
      </c>
      <c r="H50" s="22"/>
      <c r="Q50" s="3">
        <f t="shared" si="15"/>
      </c>
      <c r="R50" s="3">
        <f t="shared" si="16"/>
      </c>
      <c r="S50" s="3">
        <f t="shared" si="17"/>
      </c>
      <c r="T50" s="3">
        <f t="shared" si="18"/>
      </c>
      <c r="U50" s="3">
        <f t="shared" si="8"/>
      </c>
      <c r="V50" s="3">
        <f t="shared" si="9"/>
      </c>
    </row>
    <row r="51" spans="1:22" ht="12.75">
      <c r="A51" s="106">
        <v>44</v>
      </c>
      <c r="B51" s="38"/>
      <c r="C51" s="98"/>
      <c r="D51" s="70" t="e">
        <f t="shared" si="1"/>
        <v>#N/A</v>
      </c>
      <c r="E51" s="12">
        <f t="shared" si="12"/>
      </c>
      <c r="F51" s="103" t="e">
        <f t="shared" si="13"/>
        <v>#N/A</v>
      </c>
      <c r="G51" s="104" t="e">
        <f t="shared" si="14"/>
        <v>#N/A</v>
      </c>
      <c r="H51" s="22"/>
      <c r="Q51" s="3">
        <f t="shared" si="15"/>
      </c>
      <c r="R51" s="3">
        <f t="shared" si="16"/>
      </c>
      <c r="S51" s="3">
        <f t="shared" si="17"/>
      </c>
      <c r="T51" s="3">
        <f t="shared" si="18"/>
      </c>
      <c r="U51" s="3">
        <f t="shared" si="8"/>
      </c>
      <c r="V51" s="3">
        <f t="shared" si="9"/>
      </c>
    </row>
    <row r="52" spans="1:22" ht="12.75">
      <c r="A52" s="106">
        <v>45</v>
      </c>
      <c r="B52" s="38"/>
      <c r="C52" s="98"/>
      <c r="D52" s="70" t="e">
        <f t="shared" si="1"/>
        <v>#N/A</v>
      </c>
      <c r="E52" s="12">
        <f t="shared" si="12"/>
      </c>
      <c r="F52" s="103" t="e">
        <f t="shared" si="13"/>
        <v>#N/A</v>
      </c>
      <c r="G52" s="104" t="e">
        <f t="shared" si="14"/>
        <v>#N/A</v>
      </c>
      <c r="H52" s="22"/>
      <c r="Q52" s="3">
        <f t="shared" si="15"/>
      </c>
      <c r="R52" s="3">
        <f t="shared" si="16"/>
      </c>
      <c r="S52" s="3">
        <f t="shared" si="17"/>
      </c>
      <c r="T52" s="3">
        <f t="shared" si="18"/>
      </c>
      <c r="U52" s="3">
        <f t="shared" si="8"/>
      </c>
      <c r="V52" s="3">
        <f t="shared" si="9"/>
      </c>
    </row>
    <row r="53" spans="1:22" ht="12.75">
      <c r="A53" s="106">
        <v>46</v>
      </c>
      <c r="B53" s="38"/>
      <c r="C53" s="98"/>
      <c r="D53" s="70" t="e">
        <f t="shared" si="1"/>
        <v>#N/A</v>
      </c>
      <c r="E53" s="12">
        <f t="shared" si="12"/>
      </c>
      <c r="F53" s="103" t="e">
        <f t="shared" si="13"/>
        <v>#N/A</v>
      </c>
      <c r="G53" s="104" t="e">
        <f t="shared" si="14"/>
        <v>#N/A</v>
      </c>
      <c r="H53" s="22"/>
      <c r="Q53" s="3">
        <f t="shared" si="15"/>
      </c>
      <c r="R53" s="3">
        <f t="shared" si="16"/>
      </c>
      <c r="S53" s="3">
        <f t="shared" si="17"/>
      </c>
      <c r="T53" s="3">
        <f t="shared" si="18"/>
      </c>
      <c r="U53" s="3">
        <f t="shared" si="8"/>
      </c>
      <c r="V53" s="3">
        <f t="shared" si="9"/>
      </c>
    </row>
    <row r="54" spans="1:22" ht="12.75">
      <c r="A54" s="106">
        <v>47</v>
      </c>
      <c r="B54" s="38"/>
      <c r="C54" s="98"/>
      <c r="D54" s="70" t="e">
        <f t="shared" si="1"/>
        <v>#N/A</v>
      </c>
      <c r="E54" s="12">
        <f t="shared" si="12"/>
      </c>
      <c r="F54" s="103" t="e">
        <f t="shared" si="13"/>
        <v>#N/A</v>
      </c>
      <c r="G54" s="104" t="e">
        <f t="shared" si="14"/>
        <v>#N/A</v>
      </c>
      <c r="H54" s="22"/>
      <c r="Q54" s="3">
        <f t="shared" si="15"/>
      </c>
      <c r="R54" s="3">
        <f t="shared" si="16"/>
      </c>
      <c r="S54" s="3">
        <f t="shared" si="17"/>
      </c>
      <c r="T54" s="3">
        <f t="shared" si="18"/>
      </c>
      <c r="U54" s="3">
        <f t="shared" si="8"/>
      </c>
      <c r="V54" s="3">
        <f t="shared" si="9"/>
      </c>
    </row>
    <row r="55" spans="1:22" ht="12.75">
      <c r="A55" s="106">
        <v>48</v>
      </c>
      <c r="B55" s="38"/>
      <c r="C55" s="98"/>
      <c r="D55" s="70" t="e">
        <f t="shared" si="1"/>
        <v>#N/A</v>
      </c>
      <c r="E55" s="12">
        <f t="shared" si="12"/>
      </c>
      <c r="F55" s="103" t="e">
        <f t="shared" si="13"/>
        <v>#N/A</v>
      </c>
      <c r="G55" s="104" t="e">
        <f t="shared" si="14"/>
        <v>#N/A</v>
      </c>
      <c r="H55" s="22"/>
      <c r="Q55" s="3">
        <f t="shared" si="15"/>
      </c>
      <c r="R55" s="3">
        <f t="shared" si="16"/>
      </c>
      <c r="S55" s="3">
        <f t="shared" si="17"/>
      </c>
      <c r="T55" s="3">
        <f t="shared" si="18"/>
      </c>
      <c r="U55" s="3">
        <f t="shared" si="8"/>
      </c>
      <c r="V55" s="3">
        <f t="shared" si="9"/>
      </c>
    </row>
    <row r="56" spans="1:22" ht="12.75">
      <c r="A56" s="106">
        <v>49</v>
      </c>
      <c r="B56" s="38"/>
      <c r="C56" s="98"/>
      <c r="D56" s="70" t="e">
        <f t="shared" si="1"/>
        <v>#N/A</v>
      </c>
      <c r="E56" s="12">
        <f t="shared" si="12"/>
      </c>
      <c r="F56" s="103" t="e">
        <f t="shared" si="13"/>
        <v>#N/A</v>
      </c>
      <c r="G56" s="104" t="e">
        <f t="shared" si="14"/>
        <v>#N/A</v>
      </c>
      <c r="H56" s="22"/>
      <c r="Q56" s="3">
        <f t="shared" si="15"/>
      </c>
      <c r="R56" s="3">
        <f t="shared" si="16"/>
      </c>
      <c r="S56" s="3">
        <f t="shared" si="17"/>
      </c>
      <c r="T56" s="3">
        <f t="shared" si="18"/>
      </c>
      <c r="U56" s="3">
        <f t="shared" si="8"/>
      </c>
      <c r="V56" s="3">
        <f t="shared" si="9"/>
      </c>
    </row>
    <row r="57" spans="1:22" ht="12.75">
      <c r="A57" s="106">
        <v>50</v>
      </c>
      <c r="B57" s="38"/>
      <c r="C57" s="98"/>
      <c r="D57" s="70" t="e">
        <f t="shared" si="1"/>
        <v>#N/A</v>
      </c>
      <c r="E57" s="12">
        <f t="shared" si="12"/>
      </c>
      <c r="F57" s="103" t="e">
        <f t="shared" si="13"/>
        <v>#N/A</v>
      </c>
      <c r="G57" s="104" t="e">
        <f t="shared" si="14"/>
        <v>#N/A</v>
      </c>
      <c r="H57" s="22"/>
      <c r="Q57" s="3">
        <f t="shared" si="15"/>
      </c>
      <c r="R57" s="3">
        <f t="shared" si="16"/>
      </c>
      <c r="S57" s="3">
        <f t="shared" si="17"/>
      </c>
      <c r="T57" s="3">
        <f t="shared" si="18"/>
      </c>
      <c r="U57" s="3">
        <f t="shared" si="8"/>
      </c>
      <c r="V57" s="3">
        <f t="shared" si="9"/>
      </c>
    </row>
    <row r="58" spans="1:22" ht="12.75">
      <c r="A58" s="106">
        <v>51</v>
      </c>
      <c r="B58" s="38"/>
      <c r="C58" s="98"/>
      <c r="D58" s="70" t="e">
        <f t="shared" si="1"/>
        <v>#N/A</v>
      </c>
      <c r="E58" s="12">
        <f t="shared" si="12"/>
      </c>
      <c r="F58" s="103" t="e">
        <f t="shared" si="13"/>
        <v>#N/A</v>
      </c>
      <c r="G58" s="104" t="e">
        <f t="shared" si="14"/>
        <v>#N/A</v>
      </c>
      <c r="H58" s="22"/>
      <c r="Q58" s="3">
        <f t="shared" si="15"/>
      </c>
      <c r="R58" s="3">
        <f t="shared" si="16"/>
      </c>
      <c r="S58" s="3">
        <f t="shared" si="17"/>
      </c>
      <c r="T58" s="3">
        <f t="shared" si="18"/>
      </c>
      <c r="U58" s="3">
        <f t="shared" si="8"/>
      </c>
      <c r="V58" s="3">
        <f t="shared" si="9"/>
      </c>
    </row>
    <row r="59" spans="1:22" ht="12.75">
      <c r="A59" s="106">
        <v>52</v>
      </c>
      <c r="B59" s="38"/>
      <c r="C59" s="98"/>
      <c r="D59" s="70" t="e">
        <f t="shared" si="1"/>
        <v>#N/A</v>
      </c>
      <c r="E59" s="12">
        <f t="shared" si="12"/>
      </c>
      <c r="F59" s="103" t="e">
        <f t="shared" si="13"/>
        <v>#N/A</v>
      </c>
      <c r="G59" s="104" t="e">
        <f t="shared" si="14"/>
        <v>#N/A</v>
      </c>
      <c r="H59" s="22"/>
      <c r="Q59" s="3">
        <f t="shared" si="15"/>
      </c>
      <c r="R59" s="3">
        <f t="shared" si="16"/>
      </c>
      <c r="S59" s="3">
        <f t="shared" si="17"/>
      </c>
      <c r="T59" s="3">
        <f t="shared" si="18"/>
      </c>
      <c r="U59" s="3">
        <f t="shared" si="8"/>
      </c>
      <c r="V59" s="3">
        <f t="shared" si="9"/>
      </c>
    </row>
    <row r="60" spans="1:22" ht="12.75">
      <c r="A60" s="106">
        <v>53</v>
      </c>
      <c r="B60" s="38"/>
      <c r="C60" s="98"/>
      <c r="D60" s="70" t="e">
        <f t="shared" si="1"/>
        <v>#N/A</v>
      </c>
      <c r="E60" s="12">
        <f t="shared" si="12"/>
      </c>
      <c r="F60" s="103" t="e">
        <f t="shared" si="13"/>
        <v>#N/A</v>
      </c>
      <c r="G60" s="104" t="e">
        <f t="shared" si="14"/>
        <v>#N/A</v>
      </c>
      <c r="H60" s="22"/>
      <c r="Q60" s="3">
        <f t="shared" si="15"/>
      </c>
      <c r="R60" s="3">
        <f t="shared" si="16"/>
      </c>
      <c r="S60" s="3">
        <f t="shared" si="17"/>
      </c>
      <c r="T60" s="3">
        <f t="shared" si="18"/>
      </c>
      <c r="U60" s="3">
        <f t="shared" si="8"/>
      </c>
      <c r="V60" s="3">
        <f t="shared" si="9"/>
      </c>
    </row>
    <row r="61" spans="1:22" ht="12.75">
      <c r="A61" s="106">
        <v>54</v>
      </c>
      <c r="B61" s="38"/>
      <c r="C61" s="98"/>
      <c r="D61" s="70" t="e">
        <f t="shared" si="1"/>
        <v>#N/A</v>
      </c>
      <c r="E61" s="12">
        <f t="shared" si="12"/>
      </c>
      <c r="F61" s="103" t="e">
        <f t="shared" si="13"/>
        <v>#N/A</v>
      </c>
      <c r="G61" s="104" t="e">
        <f t="shared" si="14"/>
        <v>#N/A</v>
      </c>
      <c r="H61" s="22"/>
      <c r="Q61" s="3">
        <f t="shared" si="15"/>
      </c>
      <c r="R61" s="3">
        <f t="shared" si="16"/>
      </c>
      <c r="S61" s="3">
        <f t="shared" si="17"/>
      </c>
      <c r="T61" s="3">
        <f t="shared" si="18"/>
      </c>
      <c r="U61" s="3">
        <f t="shared" si="8"/>
      </c>
      <c r="V61" s="3">
        <f t="shared" si="9"/>
      </c>
    </row>
    <row r="62" spans="1:22" ht="12.75">
      <c r="A62" s="106">
        <v>55</v>
      </c>
      <c r="B62" s="38"/>
      <c r="C62" s="98"/>
      <c r="D62" s="70" t="e">
        <f t="shared" si="1"/>
        <v>#N/A</v>
      </c>
      <c r="E62" s="12">
        <f t="shared" si="12"/>
      </c>
      <c r="F62" s="103" t="e">
        <f t="shared" si="13"/>
        <v>#N/A</v>
      </c>
      <c r="G62" s="104" t="e">
        <f t="shared" si="14"/>
        <v>#N/A</v>
      </c>
      <c r="H62" s="22"/>
      <c r="Q62" s="3">
        <f t="shared" si="15"/>
      </c>
      <c r="R62" s="3">
        <f t="shared" si="16"/>
      </c>
      <c r="S62" s="3">
        <f t="shared" si="17"/>
      </c>
      <c r="T62" s="3">
        <f t="shared" si="18"/>
      </c>
      <c r="U62" s="3">
        <f t="shared" si="8"/>
      </c>
      <c r="V62" s="3">
        <f t="shared" si="9"/>
      </c>
    </row>
    <row r="63" spans="1:22" ht="12.75">
      <c r="A63" s="107">
        <v>56</v>
      </c>
      <c r="B63" s="38"/>
      <c r="C63" s="98"/>
      <c r="D63" s="70" t="e">
        <f t="shared" si="1"/>
        <v>#N/A</v>
      </c>
      <c r="E63" s="12">
        <f t="shared" si="12"/>
      </c>
      <c r="F63" s="103" t="e">
        <f t="shared" si="13"/>
        <v>#N/A</v>
      </c>
      <c r="G63" s="104" t="e">
        <f t="shared" si="14"/>
        <v>#N/A</v>
      </c>
      <c r="H63" s="22"/>
      <c r="Q63" s="3">
        <f t="shared" si="15"/>
      </c>
      <c r="R63" s="3">
        <f t="shared" si="16"/>
      </c>
      <c r="S63" s="3">
        <f t="shared" si="17"/>
      </c>
      <c r="T63" s="3">
        <f t="shared" si="18"/>
      </c>
      <c r="U63" s="3">
        <f t="shared" si="8"/>
      </c>
      <c r="V63" s="3">
        <f t="shared" si="9"/>
      </c>
    </row>
    <row r="64" spans="1:22" ht="12.75">
      <c r="A64" s="107">
        <v>57</v>
      </c>
      <c r="B64" s="38"/>
      <c r="C64" s="98"/>
      <c r="D64" s="70" t="e">
        <f t="shared" si="1"/>
        <v>#N/A</v>
      </c>
      <c r="E64" s="12">
        <f t="shared" si="12"/>
      </c>
      <c r="F64" s="103" t="e">
        <f t="shared" si="13"/>
        <v>#N/A</v>
      </c>
      <c r="G64" s="104" t="e">
        <f t="shared" si="14"/>
        <v>#N/A</v>
      </c>
      <c r="H64" s="22"/>
      <c r="Q64" s="3">
        <f t="shared" si="15"/>
      </c>
      <c r="R64" s="3">
        <f t="shared" si="16"/>
      </c>
      <c r="S64" s="3">
        <f t="shared" si="17"/>
      </c>
      <c r="T64" s="3">
        <f t="shared" si="18"/>
      </c>
      <c r="U64" s="3">
        <f t="shared" si="8"/>
      </c>
      <c r="V64" s="3">
        <f t="shared" si="9"/>
      </c>
    </row>
    <row r="65" spans="1:22" ht="12.75">
      <c r="A65" s="107">
        <v>58</v>
      </c>
      <c r="B65" s="38"/>
      <c r="C65" s="98"/>
      <c r="D65" s="70" t="e">
        <f t="shared" si="1"/>
        <v>#N/A</v>
      </c>
      <c r="E65" s="12">
        <f t="shared" si="12"/>
      </c>
      <c r="F65" s="103" t="e">
        <f t="shared" si="13"/>
        <v>#N/A</v>
      </c>
      <c r="G65" s="104" t="e">
        <f t="shared" si="14"/>
        <v>#N/A</v>
      </c>
      <c r="H65" s="22"/>
      <c r="Q65" s="3">
        <f t="shared" si="15"/>
      </c>
      <c r="R65" s="3">
        <f t="shared" si="16"/>
      </c>
      <c r="S65" s="3">
        <f t="shared" si="17"/>
      </c>
      <c r="T65" s="3">
        <f t="shared" si="18"/>
      </c>
      <c r="U65" s="3">
        <f t="shared" si="8"/>
      </c>
      <c r="V65" s="3">
        <f t="shared" si="9"/>
      </c>
    </row>
    <row r="66" spans="1:22" ht="12.75">
      <c r="A66" s="107">
        <v>59</v>
      </c>
      <c r="B66" s="38"/>
      <c r="C66" s="98"/>
      <c r="D66" s="70" t="e">
        <f t="shared" si="1"/>
        <v>#N/A</v>
      </c>
      <c r="E66" s="12">
        <f t="shared" si="12"/>
      </c>
      <c r="F66" s="103" t="e">
        <f t="shared" si="13"/>
        <v>#N/A</v>
      </c>
      <c r="G66" s="104" t="e">
        <f t="shared" si="14"/>
        <v>#N/A</v>
      </c>
      <c r="H66" s="22"/>
      <c r="Q66" s="3">
        <f t="shared" si="15"/>
      </c>
      <c r="R66" s="3">
        <f t="shared" si="16"/>
      </c>
      <c r="S66" s="3">
        <f t="shared" si="17"/>
      </c>
      <c r="T66" s="3">
        <f t="shared" si="18"/>
      </c>
      <c r="U66" s="3">
        <f t="shared" si="8"/>
      </c>
      <c r="V66" s="3">
        <f t="shared" si="9"/>
      </c>
    </row>
    <row r="67" spans="1:22" ht="13.5" thickBot="1">
      <c r="A67" s="108">
        <v>60</v>
      </c>
      <c r="B67" s="76"/>
      <c r="C67" s="99"/>
      <c r="D67" s="70" t="e">
        <f t="shared" si="1"/>
        <v>#N/A</v>
      </c>
      <c r="E67" s="13">
        <f t="shared" si="12"/>
      </c>
      <c r="F67" s="103" t="e">
        <f t="shared" si="13"/>
        <v>#N/A</v>
      </c>
      <c r="G67" s="104" t="e">
        <f t="shared" si="14"/>
        <v>#N/A</v>
      </c>
      <c r="H67" s="22"/>
      <c r="Q67" s="3">
        <f t="shared" si="15"/>
      </c>
      <c r="R67" s="3">
        <f t="shared" si="16"/>
      </c>
      <c r="S67" s="3">
        <f t="shared" si="17"/>
      </c>
      <c r="T67" s="3">
        <f t="shared" si="18"/>
      </c>
      <c r="U67" s="3">
        <f t="shared" si="8"/>
      </c>
      <c r="V67" s="3">
        <f t="shared" si="9"/>
      </c>
    </row>
    <row r="68" spans="2:22" ht="12.75">
      <c r="B68" s="22"/>
      <c r="C68" s="22"/>
      <c r="D68" s="21"/>
      <c r="H68" s="22"/>
      <c r="Q68" s="3">
        <f t="shared" si="15"/>
      </c>
      <c r="R68" s="3">
        <f t="shared" si="16"/>
      </c>
      <c r="S68" s="3">
        <f t="shared" si="17"/>
      </c>
      <c r="T68" s="3">
        <f t="shared" si="18"/>
      </c>
      <c r="U68" s="3">
        <f t="shared" si="8"/>
      </c>
      <c r="V68" s="3">
        <f t="shared" si="9"/>
      </c>
    </row>
    <row r="69" spans="2:4" ht="12.75">
      <c r="B69" s="22"/>
      <c r="C69" s="22"/>
      <c r="D69" s="22"/>
    </row>
    <row r="70" spans="2:4" ht="12.75">
      <c r="B70" s="22"/>
      <c r="C70" s="22"/>
      <c r="D70" s="22"/>
    </row>
  </sheetData>
  <sheetProtection password="A753" sheet="1" objects="1" scenarios="1"/>
  <conditionalFormatting sqref="L20:L21">
    <cfRule type="expression" priority="1" dxfId="0" stopIfTrue="1">
      <formula>ISNA(L20)</formula>
    </cfRule>
  </conditionalFormatting>
  <conditionalFormatting sqref="D8:D67 L22">
    <cfRule type="expression" priority="2" dxfId="0" stopIfTrue="1">
      <formula>ISNA(D8)</formula>
    </cfRule>
  </conditionalFormatting>
  <printOptions gridLines="1"/>
  <pageMargins left="0.5" right="0.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2001-03-22T02:37:17Z</cp:lastPrinted>
  <dcterms:created xsi:type="dcterms:W3CDTF">1998-02-12T00:36:41Z</dcterms:created>
  <dcterms:modified xsi:type="dcterms:W3CDTF">2001-04-04T18:50:38Z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