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Chapter 5" sheetId="1" r:id="rId1"/>
    <sheet name="Efficiency" sheetId="2" r:id="rId2"/>
    <sheet name="Requirements" sheetId="3" r:id="rId3"/>
    <sheet name="Breakeven 1" sheetId="4" r:id="rId4"/>
    <sheet name="Breakeven 2" sheetId="5" r:id="rId5"/>
    <sheet name="Examples" sheetId="6" r:id="rId6"/>
    <sheet name="Solved Problems" sheetId="7" r:id="rId7"/>
  </sheets>
  <definedNames>
    <definedName name="counter11">'Breakeven 1'!$E$9</definedName>
    <definedName name="counter12">'Breakeven 2'!$E$10</definedName>
    <definedName name="counter14">#REF!</definedName>
    <definedName name="increment11">'Breakeven 1'!$E$10</definedName>
    <definedName name="increment12">'Breakeven 2'!$E$11</definedName>
    <definedName name="increment14">#REF!</definedName>
    <definedName name="input10">'Requirements'!$C$3,'Requirements'!$B$8:$D$13</definedName>
    <definedName name="input12">#REF!,#REF!</definedName>
    <definedName name="input13a">#REF!,#REF!,#REF!,#REF!,#REF!,#REF!,#REF!,#REF!,#REF!,#REF!,#REF!,#REF!,#REF!,#REF!</definedName>
    <definedName name="input13b">#REF!,#REF!,#REF!,#REF!,#REF!,#REF!,#REF!,#REF!,#REF!,#REF!,#REF!,#REF!,#REF!</definedName>
    <definedName name="input13c">#REF!,#REF!,#REF!,#REF!,#REF!,#REF!,#REF!,#REF!,#REF!,#REF!,#REF!,#REF!,#REF!</definedName>
    <definedName name="input14">#REF!</definedName>
  </definedNames>
  <calcPr fullCalcOnLoad="1"/>
</workbook>
</file>

<file path=xl/sharedStrings.xml><?xml version="1.0" encoding="utf-8"?>
<sst xmlns="http://schemas.openxmlformats.org/spreadsheetml/2006/main" count="338" uniqueCount="70">
  <si>
    <t>Chart Settings:</t>
  </si>
  <si>
    <t>Start =</t>
  </si>
  <si>
    <t>Step =</t>
  </si>
  <si>
    <t>Fixed Cost</t>
  </si>
  <si>
    <t>FC =</t>
  </si>
  <si>
    <t>Volume</t>
  </si>
  <si>
    <t>Revenue</t>
  </si>
  <si>
    <t>Cost</t>
  </si>
  <si>
    <t>Profit</t>
  </si>
  <si>
    <t>Revenue per unit</t>
  </si>
  <si>
    <t>R =</t>
  </si>
  <si>
    <t>Variable cost per unit</t>
  </si>
  <si>
    <t>VC =</t>
  </si>
  <si>
    <t>Breakeven point</t>
  </si>
  <si>
    <t>Total revenue</t>
  </si>
  <si>
    <t>Total variable cost</t>
  </si>
  <si>
    <t>Total cost</t>
  </si>
  <si>
    <r>
      <t>Q</t>
    </r>
    <r>
      <rPr>
        <b/>
        <vertAlign val="subscript"/>
        <sz val="10"/>
        <rFont val="Arial"/>
        <family val="2"/>
      </rPr>
      <t>BEP</t>
    </r>
    <r>
      <rPr>
        <b/>
        <sz val="10"/>
        <rFont val="Arial"/>
        <family val="0"/>
      </rPr>
      <t xml:space="preserve"> =</t>
    </r>
  </si>
  <si>
    <t xml:space="preserve">TR = </t>
  </si>
  <si>
    <t xml:space="preserve">P = </t>
  </si>
  <si>
    <t xml:space="preserve">TVC = </t>
  </si>
  <si>
    <t xml:space="preserve">TC = </t>
  </si>
  <si>
    <t>Process</t>
  </si>
  <si>
    <t>Efficiency</t>
  </si>
  <si>
    <t>Utilization</t>
  </si>
  <si>
    <t xml:space="preserve">Design Capacity = </t>
  </si>
  <si>
    <t xml:space="preserve">Effective Capacity = </t>
  </si>
  <si>
    <t xml:space="preserve">Efficiency = </t>
  </si>
  <si>
    <t xml:space="preserve">Utilization = </t>
  </si>
  <si>
    <t>Process Requirements</t>
  </si>
  <si>
    <t>Product</t>
  </si>
  <si>
    <t>Annual</t>
  </si>
  <si>
    <t>Demand</t>
  </si>
  <si>
    <t>#1</t>
  </si>
  <si>
    <t>#2</t>
  </si>
  <si>
    <t>#3</t>
  </si>
  <si>
    <t xml:space="preserve">Total = </t>
  </si>
  <si>
    <t xml:space="preserve">Capacity = </t>
  </si>
  <si>
    <t xml:space="preserve"> Requirements</t>
  </si>
  <si>
    <t xml:space="preserve">Actual Output = </t>
  </si>
  <si>
    <t>Examples</t>
  </si>
  <si>
    <t>1.</t>
  </si>
  <si>
    <t>Standard</t>
  </si>
  <si>
    <t>Processing</t>
  </si>
  <si>
    <t>Time</t>
  </si>
  <si>
    <t>Needed</t>
  </si>
  <si>
    <t/>
  </si>
  <si>
    <t>2.</t>
  </si>
  <si>
    <r>
      <t>D</t>
    </r>
    <r>
      <rPr>
        <b/>
        <sz val="10"/>
        <rFont val="Arial"/>
        <family val="0"/>
      </rPr>
      <t xml:space="preserve">V = </t>
    </r>
  </si>
  <si>
    <t xml:space="preserve">V = </t>
  </si>
  <si>
    <t>3a.</t>
  </si>
  <si>
    <t>3b.</t>
  </si>
  <si>
    <t>3c.</t>
  </si>
  <si>
    <t>Breakeven Analysis</t>
  </si>
  <si>
    <t>Comparative Breakeven Analysis</t>
  </si>
  <si>
    <t>4.</t>
  </si>
  <si>
    <t>Solved Problems</t>
  </si>
  <si>
    <t>1a.</t>
  </si>
  <si>
    <t>1b.</t>
  </si>
  <si>
    <t>C1</t>
  </si>
  <si>
    <t>C2</t>
  </si>
  <si>
    <t>4a.</t>
  </si>
  <si>
    <t>4b.</t>
  </si>
  <si>
    <t>created by Lee Tangedahl, The University of Montana</t>
  </si>
  <si>
    <t>Copyright © 2001 by The McGraw Hill Companies, Inc.</t>
  </si>
  <si>
    <t>Templates:</t>
  </si>
  <si>
    <t>Chapter Five - Capacity Planning</t>
  </si>
  <si>
    <t>All rights Reserved.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</si>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</sst>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&quot;$&quot;#,##0"/>
    <numFmt numFmtId="167" formatCode="0.00_)"/>
    <numFmt numFmtId="168" formatCode="0.0"/>
    <numFmt numFmtId="169" formatCode="0.000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>
      <alignment horizontal="right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10" fontId="1" fillId="0" borderId="1" xfId="0" applyNumberFormat="1" applyFont="1" applyBorder="1" applyAlignment="1" applyProtection="1">
      <alignment horizontal="center"/>
      <protection hidden="1"/>
    </xf>
    <xf numFmtId="10" fontId="0" fillId="0" borderId="0" xfId="0" applyNumberFormat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right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Continuous"/>
      <protection hidden="1"/>
    </xf>
    <xf numFmtId="0" fontId="0" fillId="0" borderId="5" xfId="0" applyBorder="1" applyAlignment="1" applyProtection="1">
      <alignment horizontal="centerContinuous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4" xfId="0" applyFont="1" applyFill="1" applyBorder="1" applyAlignment="1" applyProtection="1">
      <alignment horizontal="centerContinuous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7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Continuous"/>
      <protection hidden="1"/>
    </xf>
    <xf numFmtId="0" fontId="0" fillId="0" borderId="8" xfId="0" applyBorder="1" applyAlignment="1" applyProtection="1">
      <alignment horizontal="centerContinuous"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0" fillId="0" borderId="9" xfId="0" applyBorder="1" applyAlignment="1" applyProtection="1">
      <alignment horizontal="centerContinuous"/>
      <protection hidden="1"/>
    </xf>
    <xf numFmtId="0" fontId="1" fillId="0" borderId="10" xfId="0" applyFont="1" applyBorder="1" applyAlignment="1" applyProtection="1">
      <alignment horizontal="centerContinuous"/>
      <protection hidden="1"/>
    </xf>
    <xf numFmtId="0" fontId="0" fillId="0" borderId="11" xfId="0" applyBorder="1" applyAlignment="1" applyProtection="1">
      <alignment horizontal="centerContinuous"/>
      <protection hidden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Continuous"/>
      <protection hidden="1"/>
    </xf>
    <xf numFmtId="0" fontId="1" fillId="0" borderId="12" xfId="0" applyFont="1" applyBorder="1" applyAlignment="1" applyProtection="1">
      <alignment horizontal="centerContinuous"/>
      <protection hidden="1"/>
    </xf>
    <xf numFmtId="0" fontId="1" fillId="0" borderId="11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 quotePrefix="1">
      <alignment horizontal="right"/>
      <protection hidden="1"/>
    </xf>
    <xf numFmtId="0" fontId="0" fillId="0" borderId="7" xfId="0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 quotePrefix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Border="1" applyAlignment="1" applyProtection="1">
      <alignment horizontal="right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1" fillId="0" borderId="5" xfId="0" applyFont="1" applyBorder="1" applyAlignment="1" applyProtection="1" quotePrefix="1">
      <alignment horizontal="righ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 quotePrefix="1">
      <alignment horizontal="right"/>
      <protection hidden="1"/>
    </xf>
    <xf numFmtId="0" fontId="1" fillId="0" borderId="1" xfId="0" applyNumberFormat="1" applyFont="1" applyBorder="1" applyAlignment="1" applyProtection="1">
      <alignment horizontal="center"/>
      <protection hidden="1"/>
    </xf>
    <xf numFmtId="0" fontId="1" fillId="0" borderId="3" xfId="0" applyNumberFormat="1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left"/>
      <protection hidden="1"/>
    </xf>
    <xf numFmtId="0" fontId="1" fillId="0" borderId="9" xfId="0" applyFont="1" applyFill="1" applyBorder="1" applyAlignment="1" applyProtection="1">
      <alignment horizontal="right"/>
      <protection hidden="1"/>
    </xf>
    <xf numFmtId="0" fontId="0" fillId="0" borderId="6" xfId="0" applyBorder="1" applyAlignment="1" applyProtection="1">
      <alignment/>
      <protection hidden="1"/>
    </xf>
    <xf numFmtId="0" fontId="7" fillId="0" borderId="8" xfId="0" applyFont="1" applyFill="1" applyBorder="1" applyAlignment="1" applyProtection="1">
      <alignment horizontal="right"/>
      <protection hidden="1"/>
    </xf>
    <xf numFmtId="0" fontId="1" fillId="0" borderId="9" xfId="0" applyFont="1" applyBorder="1" applyAlignment="1" applyProtection="1">
      <alignment horizontal="right"/>
      <protection hidden="1"/>
    </xf>
    <xf numFmtId="0" fontId="1" fillId="0" borderId="13" xfId="0" applyNumberFormat="1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4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left"/>
      <protection hidden="1"/>
    </xf>
    <xf numFmtId="0" fontId="1" fillId="0" borderId="8" xfId="0" applyFont="1" applyBorder="1" applyAlignment="1" applyProtection="1">
      <alignment horizontal="right"/>
      <protection hidden="1"/>
    </xf>
    <xf numFmtId="0" fontId="1" fillId="0" borderId="15" xfId="0" applyNumberFormat="1" applyFont="1" applyBorder="1" applyAlignment="1" applyProtection="1">
      <alignment horizontal="center"/>
      <protection hidden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12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7" xfId="0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 quotePrefix="1">
      <alignment horizontal="left"/>
      <protection hidden="1"/>
    </xf>
    <xf numFmtId="0" fontId="1" fillId="0" borderId="10" xfId="0" applyFont="1" applyBorder="1" applyAlignment="1" applyProtection="1">
      <alignment/>
      <protection hidden="1"/>
    </xf>
    <xf numFmtId="0" fontId="1" fillId="0" borderId="12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0" xfId="0" applyNumberFormat="1" applyFont="1" applyBorder="1" applyAlignment="1" applyProtection="1">
      <alignment horizontal="center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1" fillId="0" borderId="7" xfId="0" applyNumberFormat="1" applyFont="1" applyBorder="1" applyAlignment="1" applyProtection="1">
      <alignment horizontal="center"/>
      <protection hidden="1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 quotePrefix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10" fillId="0" borderId="0" xfId="20" applyAlignment="1" applyProtection="1">
      <alignment/>
      <protection hidden="1"/>
    </xf>
    <xf numFmtId="0" fontId="10" fillId="0" borderId="0" xfId="20" applyAlignment="1" applyProtection="1">
      <alignment horizontal="left"/>
      <protection hidden="1"/>
    </xf>
    <xf numFmtId="0" fontId="10" fillId="0" borderId="0" xfId="20" applyAlignment="1">
      <alignment/>
    </xf>
    <xf numFmtId="0" fontId="10" fillId="0" borderId="0" xfId="20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Efficiency!$F$10:$F$13</c:f>
              <c:strCache>
                <c:ptCount val="4"/>
                <c:pt idx="1">
                  <c:v>Efficiency</c:v>
                </c:pt>
                <c:pt idx="2">
                  <c:v>Utilization</c:v>
                </c:pt>
              </c:strCache>
            </c:strRef>
          </c:cat>
          <c:val>
            <c:numRef>
              <c:f>Efficiency!$G$10:$G$13</c:f>
              <c:numCache>
                <c:ptCount val="4"/>
                <c:pt idx="1">
                  <c:v>0.9</c:v>
                </c:pt>
                <c:pt idx="2">
                  <c:v>0.72</c:v>
                </c:pt>
              </c:numCache>
            </c:numRef>
          </c:val>
        </c:ser>
        <c:axId val="20521642"/>
        <c:axId val="504770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Efficiency!$F$10:$F$13</c:f>
              <c:strCache>
                <c:ptCount val="4"/>
                <c:pt idx="1">
                  <c:v>Efficiency</c:v>
                </c:pt>
                <c:pt idx="2">
                  <c:v>Utilization</c:v>
                </c:pt>
              </c:strCache>
            </c:strRef>
          </c:cat>
          <c:val>
            <c:numRef>
              <c:f>Efficiency!$H$10:$H$13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</c:ser>
        <c:axId val="51640276"/>
        <c:axId val="62109301"/>
      </c:lineChart>
      <c:catAx>
        <c:axId val="205216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77051"/>
        <c:crosses val="autoZero"/>
        <c:auto val="0"/>
        <c:lblOffset val="100"/>
        <c:tickLblSkip val="1"/>
        <c:noMultiLvlLbl val="0"/>
      </c:catAx>
      <c:valAx>
        <c:axId val="5047705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521642"/>
        <c:crossesAt val="1"/>
        <c:crossBetween val="between"/>
        <c:dispUnits/>
      </c:valAx>
      <c:catAx>
        <c:axId val="51640276"/>
        <c:scaling>
          <c:orientation val="minMax"/>
        </c:scaling>
        <c:axPos val="b"/>
        <c:delete val="1"/>
        <c:majorTickMark val="in"/>
        <c:minorTickMark val="none"/>
        <c:tickLblPos val="nextTo"/>
        <c:crossAx val="62109301"/>
        <c:crosses val="autoZero"/>
        <c:auto val="0"/>
        <c:lblOffset val="100"/>
        <c:tickLblSkip val="1"/>
        <c:noMultiLvlLbl val="0"/>
      </c:catAx>
      <c:valAx>
        <c:axId val="62109301"/>
        <c:scaling>
          <c:orientation val="minMax"/>
        </c:scaling>
        <c:axPos val="l"/>
        <c:delete val="1"/>
        <c:majorTickMark val="in"/>
        <c:minorTickMark val="none"/>
        <c:tickLblPos val="nextTo"/>
        <c:crossAx val="51640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7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'Breakeven 1'!$H$4</c:f>
              <c:strCache>
                <c:ptCount val="1"/>
                <c:pt idx="0">
                  <c:v>Revenue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'Breakeven 1'!$G$5:$G$16</c:f>
              <c:numCach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1'!$H$5:$H$16</c:f>
              <c:numCache>
                <c:ptCount val="12"/>
                <c:pt idx="0">
                  <c:v>0</c:v>
                </c:pt>
                <c:pt idx="1">
                  <c:v>1400</c:v>
                </c:pt>
                <c:pt idx="2">
                  <c:v>2800</c:v>
                </c:pt>
                <c:pt idx="3">
                  <c:v>4200</c:v>
                </c:pt>
                <c:pt idx="4">
                  <c:v>5600</c:v>
                </c:pt>
                <c:pt idx="5">
                  <c:v>7000</c:v>
                </c:pt>
                <c:pt idx="6">
                  <c:v>8400</c:v>
                </c:pt>
                <c:pt idx="7">
                  <c:v>9800</c:v>
                </c:pt>
                <c:pt idx="8">
                  <c:v>11200</c:v>
                </c:pt>
                <c:pt idx="9">
                  <c:v>12600</c:v>
                </c:pt>
                <c:pt idx="10">
                  <c:v>14000</c:v>
                </c:pt>
                <c:pt idx="11">
                  <c:v>15400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'Breakeven 1'!$I$4</c:f>
              <c:strCache>
                <c:ptCount val="1"/>
                <c:pt idx="0">
                  <c:v>Cost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'Breakeven 1'!$G$5:$G$16</c:f>
              <c:numCach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1'!$I$5:$I$16</c:f>
              <c:numCache>
                <c:ptCount val="12"/>
                <c:pt idx="0">
                  <c:v>6000</c:v>
                </c:pt>
                <c:pt idx="1">
                  <c:v>6400</c:v>
                </c:pt>
                <c:pt idx="2">
                  <c:v>6800</c:v>
                </c:pt>
                <c:pt idx="3">
                  <c:v>7200</c:v>
                </c:pt>
                <c:pt idx="4">
                  <c:v>7600</c:v>
                </c:pt>
                <c:pt idx="5">
                  <c:v>8000</c:v>
                </c:pt>
                <c:pt idx="6">
                  <c:v>8400</c:v>
                </c:pt>
                <c:pt idx="7">
                  <c:v>8800</c:v>
                </c:pt>
                <c:pt idx="8">
                  <c:v>9200</c:v>
                </c:pt>
                <c:pt idx="9">
                  <c:v>9600</c:v>
                </c:pt>
                <c:pt idx="10">
                  <c:v>10000</c:v>
                </c:pt>
                <c:pt idx="11">
                  <c:v>10400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'Breakeven 1'!$J$4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'Breakeven 1'!$G$5:$G$16</c:f>
              <c:numCache>
                <c:ptCount val="12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</c:numCache>
            </c:numRef>
          </c:xVal>
          <c:yVal>
            <c:numRef>
              <c:f>'Breakeven 1'!$J$5:$J$16</c:f>
              <c:numCache>
                <c:ptCount val="12"/>
                <c:pt idx="0">
                  <c:v>-6000</c:v>
                </c:pt>
                <c:pt idx="1">
                  <c:v>-5000</c:v>
                </c:pt>
                <c:pt idx="2">
                  <c:v>-4000</c:v>
                </c:pt>
                <c:pt idx="3">
                  <c:v>-3000</c:v>
                </c:pt>
                <c:pt idx="4">
                  <c:v>-2000</c:v>
                </c:pt>
                <c:pt idx="5">
                  <c:v>-1000</c:v>
                </c:pt>
                <c:pt idx="6">
                  <c:v>0</c:v>
                </c:pt>
                <c:pt idx="7">
                  <c:v>1000</c:v>
                </c:pt>
                <c:pt idx="8">
                  <c:v>2000</c:v>
                </c:pt>
                <c:pt idx="9">
                  <c:v>3000</c:v>
                </c:pt>
                <c:pt idx="10">
                  <c:v>4000</c:v>
                </c:pt>
                <c:pt idx="11">
                  <c:v>5000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'Breakeven 1'!$G$17:$G$18</c:f>
              <c:numCach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xVal>
          <c:yVal>
            <c:numRef>
              <c:f>'Breakeven 1'!$H$17:$H$18</c:f>
              <c:numCache>
                <c:ptCount val="2"/>
                <c:pt idx="0">
                  <c:v>0</c:v>
                </c:pt>
                <c:pt idx="1">
                  <c:v>-1000</c:v>
                </c:pt>
              </c:numCache>
            </c:numRef>
          </c:yVal>
          <c:smooth val="0"/>
        </c:ser>
        <c:axId val="22112798"/>
        <c:axId val="64797455"/>
      </c:scatterChart>
      <c:valAx>
        <c:axId val="22112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797455"/>
        <c:crosses val="autoZero"/>
        <c:crossBetween val="midCat"/>
        <c:dispUnits/>
      </c:valAx>
      <c:valAx>
        <c:axId val="64797455"/>
        <c:scaling>
          <c:orientation val="minMax"/>
        </c:scaling>
        <c:axPos val="l"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112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942"/>
          <c:w val="0.87775"/>
          <c:h val="0.058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5</xdr:row>
      <xdr:rowOff>9525</xdr:rowOff>
    </xdr:from>
    <xdr:to>
      <xdr:col>4</xdr:col>
      <xdr:colOff>152400</xdr:colOff>
      <xdr:row>7</xdr:row>
      <xdr:rowOff>9525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847725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1</xdr:row>
      <xdr:rowOff>47625</xdr:rowOff>
    </xdr:from>
    <xdr:to>
      <xdr:col>9</xdr:col>
      <xdr:colOff>542925</xdr:colOff>
      <xdr:row>22</xdr:row>
      <xdr:rowOff>47625</xdr:rowOff>
    </xdr:to>
    <xdr:graphicFrame>
      <xdr:nvGraphicFramePr>
        <xdr:cNvPr id="2" name="Chart 2"/>
        <xdr:cNvGraphicFramePr/>
      </xdr:nvGraphicFramePr>
      <xdr:xfrm>
        <a:off x="2762250" y="209550"/>
        <a:ext cx="3981450" cy="3476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0</xdr:rowOff>
    </xdr:from>
    <xdr:to>
      <xdr:col>3</xdr:col>
      <xdr:colOff>752475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95475" y="333375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228600</xdr:colOff>
      <xdr:row>2</xdr:row>
      <xdr:rowOff>76200</xdr:rowOff>
    </xdr:from>
    <xdr:to>
      <xdr:col>9</xdr:col>
      <xdr:colOff>733425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3390900" y="419100"/>
        <a:ext cx="35147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9525</xdr:colOff>
      <xdr:row>8</xdr:row>
      <xdr:rowOff>0</xdr:rowOff>
    </xdr:from>
    <xdr:to>
      <xdr:col>5</xdr:col>
      <xdr:colOff>161925</xdr:colOff>
      <xdr:row>10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13716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571500</xdr:colOff>
      <xdr:row>0</xdr:row>
      <xdr:rowOff>133350</xdr:rowOff>
    </xdr:from>
    <xdr:to>
      <xdr:col>9</xdr:col>
      <xdr:colOff>361950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33350"/>
          <a:ext cx="542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9</xdr:row>
      <xdr:rowOff>0</xdr:rowOff>
    </xdr:from>
    <xdr:to>
      <xdr:col>5</xdr:col>
      <xdr:colOff>161925</xdr:colOff>
      <xdr:row>11</xdr:row>
      <xdr:rowOff>0</xdr:rowOff>
    </xdr:to>
    <xdr:pic>
      <xdr:nvPicPr>
        <xdr:cNvPr id="2" name="Spi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1524000"/>
          <a:ext cx="152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89" t="s">
        <v>69</v>
      </c>
      <c r="C1" s="90"/>
      <c r="D1" s="90"/>
    </row>
    <row r="2" spans="2:4" ht="12.75">
      <c r="B2" s="89" t="s">
        <v>63</v>
      </c>
      <c r="C2" s="90"/>
      <c r="D2" s="90"/>
    </row>
    <row r="3" spans="2:4" ht="12.75">
      <c r="B3" s="89" t="s">
        <v>64</v>
      </c>
      <c r="C3" s="90"/>
      <c r="D3" s="90"/>
    </row>
    <row r="4" spans="2:4" ht="12.75">
      <c r="B4" s="89" t="s">
        <v>67</v>
      </c>
      <c r="C4" s="90"/>
      <c r="D4" s="90"/>
    </row>
    <row r="7" ht="12.75">
      <c r="B7" s="91" t="s">
        <v>66</v>
      </c>
    </row>
    <row r="9" spans="3:4" ht="12.75">
      <c r="C9" s="91" t="s">
        <v>65</v>
      </c>
      <c r="D9" s="92" t="s">
        <v>23</v>
      </c>
    </row>
    <row r="10" spans="3:4" ht="12.75">
      <c r="C10" s="91"/>
      <c r="D10" s="92" t="s">
        <v>29</v>
      </c>
    </row>
    <row r="11" spans="3:4" ht="12.75">
      <c r="C11" s="91"/>
      <c r="D11" s="93" t="s">
        <v>53</v>
      </c>
    </row>
    <row r="12" spans="3:4" ht="12.75">
      <c r="C12" s="91"/>
      <c r="D12" s="93" t="s">
        <v>54</v>
      </c>
    </row>
    <row r="14" ht="12.75">
      <c r="C14" s="94" t="s">
        <v>40</v>
      </c>
    </row>
    <row r="16" ht="12.75">
      <c r="C16" s="94" t="s">
        <v>56</v>
      </c>
    </row>
    <row r="18" ht="12.75">
      <c r="C18" s="95"/>
    </row>
    <row r="20" spans="2:3" ht="12.75">
      <c r="B20" s="91" t="s">
        <v>68</v>
      </c>
      <c r="C20" s="91"/>
    </row>
    <row r="22" ht="12.75">
      <c r="C22" s="91"/>
    </row>
  </sheetData>
  <sheetProtection password="A753" sheet="1" objects="1" scenarios="1"/>
  <hyperlinks>
    <hyperlink ref="D9" location="Efficiency!A1" display="Efficiency"/>
    <hyperlink ref="D10" location="Requirements!A1" display="Process Requirements"/>
    <hyperlink ref="D11" location="'Breakeven 1'!A1" display="Breakeven Analysis"/>
    <hyperlink ref="D12" location="'Breakeven 2'!A1" display="Comparative Breakeven Analysis"/>
    <hyperlink ref="C14" location="Examples!A1" display="Examples"/>
    <hyperlink ref="C16" location="'Solved Problems'!A1" display="Solved Problems"/>
  </hyperlink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0" width="11.28125" style="1" customWidth="1"/>
    <col min="11" max="16384" width="9.140625" style="1" customWidth="1"/>
  </cols>
  <sheetData>
    <row r="1" spans="1:3" ht="12.75">
      <c r="A1" s="3" t="s">
        <v>23</v>
      </c>
      <c r="C1" s="3"/>
    </row>
    <row r="3" ht="13.5" thickBot="1"/>
    <row r="4" spans="3:4" ht="13.5" thickBot="1">
      <c r="C4" s="4" t="s">
        <v>25</v>
      </c>
      <c r="D4" s="8">
        <v>50</v>
      </c>
    </row>
    <row r="5" spans="3:4" ht="13.5" thickBot="1">
      <c r="C5" s="4" t="s">
        <v>26</v>
      </c>
      <c r="D5" s="8">
        <v>40</v>
      </c>
    </row>
    <row r="6" ht="13.5" thickBot="1"/>
    <row r="7" spans="3:4" ht="13.5" thickBot="1">
      <c r="C7" s="4" t="s">
        <v>39</v>
      </c>
      <c r="D7" s="8">
        <v>36</v>
      </c>
    </row>
    <row r="8" ht="12.75"/>
    <row r="9" spans="3:4" ht="13.5" thickBot="1">
      <c r="C9" s="4"/>
      <c r="D9" s="5"/>
    </row>
    <row r="10" spans="3:8" ht="13.5" thickBot="1">
      <c r="C10" s="4" t="s">
        <v>27</v>
      </c>
      <c r="D10" s="6">
        <f>D7/D5</f>
        <v>0.9</v>
      </c>
      <c r="H10" s="1">
        <v>1</v>
      </c>
    </row>
    <row r="11" spans="3:8" ht="13.5" thickBot="1">
      <c r="C11" s="4" t="s">
        <v>28</v>
      </c>
      <c r="D11" s="6">
        <f>D7/D4</f>
        <v>0.72</v>
      </c>
      <c r="F11" s="1" t="s">
        <v>23</v>
      </c>
      <c r="G11" s="7">
        <f>D10</f>
        <v>0.9</v>
      </c>
      <c r="H11" s="1">
        <v>1</v>
      </c>
    </row>
    <row r="12" spans="6:8" ht="12.75">
      <c r="F12" s="1" t="s">
        <v>24</v>
      </c>
      <c r="G12" s="7">
        <f>D11</f>
        <v>0.72</v>
      </c>
      <c r="H12" s="1">
        <v>1</v>
      </c>
    </row>
    <row r="13" ht="12.75">
      <c r="H13" s="1">
        <v>1</v>
      </c>
    </row>
  </sheetData>
  <sheetProtection password="A753" sheet="1" objects="1" scenarios="1"/>
  <printOptions/>
  <pageMargins left="0.75" right="0.75" top="1" bottom="1" header="0.5" footer="0.5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/>
  <dimension ref="A1:I14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0" width="11.28125" style="1" customWidth="1"/>
    <col min="11" max="16384" width="9.140625" style="1" customWidth="1"/>
  </cols>
  <sheetData>
    <row r="1" ht="12.75">
      <c r="A1" s="3" t="s">
        <v>29</v>
      </c>
    </row>
    <row r="2" ht="13.5" thickBot="1">
      <c r="A2" s="3"/>
    </row>
    <row r="3" spans="1:3" ht="13.5" thickBot="1">
      <c r="A3" s="3"/>
      <c r="B3" s="4" t="s">
        <v>37</v>
      </c>
      <c r="C3" s="8">
        <v>2000</v>
      </c>
    </row>
    <row r="4" ht="13.5" thickBot="1">
      <c r="A4" s="3"/>
    </row>
    <row r="5" spans="2:9" ht="12.75">
      <c r="B5" s="11"/>
      <c r="C5" s="12"/>
      <c r="D5" s="86" t="s">
        <v>42</v>
      </c>
      <c r="E5" s="25" t="s">
        <v>43</v>
      </c>
      <c r="F5" s="26"/>
      <c r="G5" s="87"/>
      <c r="H5" s="88"/>
      <c r="I5" s="18"/>
    </row>
    <row r="6" spans="2:8" ht="12.75">
      <c r="B6" s="19"/>
      <c r="C6" s="15" t="s">
        <v>31</v>
      </c>
      <c r="D6" s="15" t="s">
        <v>43</v>
      </c>
      <c r="E6" s="16" t="s">
        <v>44</v>
      </c>
      <c r="F6" s="17"/>
      <c r="G6" s="20" t="s">
        <v>22</v>
      </c>
      <c r="H6" s="17"/>
    </row>
    <row r="7" spans="2:8" ht="13.5" thickBot="1">
      <c r="B7" s="21" t="s">
        <v>30</v>
      </c>
      <c r="C7" s="22" t="s">
        <v>32</v>
      </c>
      <c r="D7" s="22" t="s">
        <v>44</v>
      </c>
      <c r="E7" s="23" t="s">
        <v>45</v>
      </c>
      <c r="F7" s="24"/>
      <c r="G7" s="23" t="s">
        <v>38</v>
      </c>
      <c r="H7" s="24"/>
    </row>
    <row r="8" spans="2:8" ht="12.75">
      <c r="B8" s="29" t="s">
        <v>33</v>
      </c>
      <c r="C8" s="30">
        <v>400</v>
      </c>
      <c r="D8" s="30">
        <v>5</v>
      </c>
      <c r="E8" s="25">
        <f aca="true" t="shared" si="0" ref="E8:E13">IF(AND(ISNUMBER($C8),ISNUMBER($D8)),C8*D8,"")</f>
        <v>2000</v>
      </c>
      <c r="F8" s="26"/>
      <c r="G8" s="16">
        <f aca="true" t="shared" si="1" ref="G8:G14">IF(AND(ISNUMBER(E8),ISNUMBER($C$3)),E8/$C$3,"")</f>
        <v>1</v>
      </c>
      <c r="H8" s="17"/>
    </row>
    <row r="9" spans="2:8" ht="12.75">
      <c r="B9" s="31" t="s">
        <v>34</v>
      </c>
      <c r="C9" s="32">
        <v>300</v>
      </c>
      <c r="D9" s="32">
        <v>8</v>
      </c>
      <c r="E9" s="16">
        <f t="shared" si="0"/>
        <v>2400</v>
      </c>
      <c r="F9" s="17"/>
      <c r="G9" s="16">
        <f t="shared" si="1"/>
        <v>1.2</v>
      </c>
      <c r="H9" s="17"/>
    </row>
    <row r="10" spans="2:8" ht="12.75">
      <c r="B10" s="31" t="s">
        <v>35</v>
      </c>
      <c r="C10" s="32">
        <v>700</v>
      </c>
      <c r="D10" s="32">
        <v>2</v>
      </c>
      <c r="E10" s="16">
        <f t="shared" si="0"/>
        <v>1400</v>
      </c>
      <c r="F10" s="17"/>
      <c r="G10" s="16">
        <f t="shared" si="1"/>
        <v>0.7</v>
      </c>
      <c r="H10" s="17"/>
    </row>
    <row r="11" spans="2:8" ht="12.75">
      <c r="B11" s="31"/>
      <c r="C11" s="32"/>
      <c r="D11" s="32"/>
      <c r="E11" s="16">
        <f t="shared" si="0"/>
      </c>
      <c r="F11" s="17"/>
      <c r="G11" s="16">
        <f t="shared" si="1"/>
      </c>
      <c r="H11" s="17"/>
    </row>
    <row r="12" spans="2:8" ht="12.75">
      <c r="B12" s="31"/>
      <c r="C12" s="32"/>
      <c r="D12" s="32"/>
      <c r="E12" s="16">
        <f t="shared" si="0"/>
      </c>
      <c r="F12" s="17"/>
      <c r="G12" s="16">
        <f t="shared" si="1"/>
      </c>
      <c r="H12" s="17"/>
    </row>
    <row r="13" spans="2:8" ht="13.5" thickBot="1">
      <c r="B13" s="33"/>
      <c r="C13" s="34"/>
      <c r="D13" s="34"/>
      <c r="E13" s="23">
        <f t="shared" si="0"/>
      </c>
      <c r="F13" s="24"/>
      <c r="G13" s="23">
        <f t="shared" si="1"/>
      </c>
      <c r="H13" s="24"/>
    </row>
    <row r="14" spans="4:8" ht="13.5" thickBot="1">
      <c r="D14" s="4" t="s">
        <v>36</v>
      </c>
      <c r="E14" s="27">
        <f>IF(COUNT(E8:E13)&gt;0,SUM(E8:E13),"")</f>
        <v>5800</v>
      </c>
      <c r="F14" s="28"/>
      <c r="G14" s="27">
        <f t="shared" si="1"/>
        <v>2.9</v>
      </c>
      <c r="H14" s="28"/>
    </row>
  </sheetData>
  <sheetProtection password="A753" sheet="1" objects="1" scenarios="1"/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K20"/>
  <sheetViews>
    <sheetView workbookViewId="0" topLeftCell="A1">
      <selection activeCell="A1" sqref="A1"/>
    </sheetView>
  </sheetViews>
  <sheetFormatPr defaultColWidth="9.140625" defaultRowHeight="12.75"/>
  <cols>
    <col min="1" max="1" width="2.28125" style="1" customWidth="1"/>
    <col min="2" max="10" width="11.28125" style="1" customWidth="1"/>
    <col min="11" max="11" width="14.00390625" style="1" customWidth="1"/>
    <col min="12" max="12" width="9.7109375" style="1" bestFit="1" customWidth="1"/>
    <col min="13" max="16384" width="9.140625" style="1" customWidth="1"/>
  </cols>
  <sheetData>
    <row r="1" spans="1:10" ht="13.5" thickBot="1">
      <c r="A1" s="72" t="s">
        <v>53</v>
      </c>
      <c r="G1" s="35" t="s">
        <v>0</v>
      </c>
      <c r="H1" s="36"/>
      <c r="I1" s="36"/>
      <c r="J1" s="37"/>
    </row>
    <row r="2" spans="7:11" ht="13.5" thickBot="1">
      <c r="G2" s="38" t="s">
        <v>1</v>
      </c>
      <c r="H2" s="65">
        <v>0</v>
      </c>
      <c r="I2" s="38" t="s">
        <v>2</v>
      </c>
      <c r="J2" s="65">
        <v>200</v>
      </c>
      <c r="K2" s="13"/>
    </row>
    <row r="3" spans="5:10" ht="13.5" thickBot="1">
      <c r="E3" s="39"/>
      <c r="H3" s="12"/>
      <c r="J3" s="12"/>
    </row>
    <row r="4" spans="2:10" ht="12.75">
      <c r="B4" s="40" t="s">
        <v>3</v>
      </c>
      <c r="C4" s="66"/>
      <c r="D4" s="41" t="s">
        <v>4</v>
      </c>
      <c r="E4" s="64">
        <v>6000</v>
      </c>
      <c r="F4" s="13">
        <f>IF(E4&lt;E5,"Warning: Revenue/unit is","")</f>
      </c>
      <c r="G4" s="42" t="s">
        <v>5</v>
      </c>
      <c r="H4" s="43" t="s">
        <v>6</v>
      </c>
      <c r="I4" s="43" t="s">
        <v>7</v>
      </c>
      <c r="J4" s="43" t="s">
        <v>8</v>
      </c>
    </row>
    <row r="5" spans="2:10" ht="12.75">
      <c r="B5" s="44" t="s">
        <v>9</v>
      </c>
      <c r="C5" s="67"/>
      <c r="D5" s="45" t="s">
        <v>10</v>
      </c>
      <c r="E5" s="64">
        <v>7</v>
      </c>
      <c r="F5" s="13">
        <f>IF(E4&lt;E5,"less than Var cost/unit!","")</f>
      </c>
      <c r="G5" s="1">
        <f>+H2</f>
        <v>0</v>
      </c>
      <c r="H5" s="1">
        <f aca="true" t="shared" si="0" ref="H5:H16">+G5*$E$5</f>
        <v>0</v>
      </c>
      <c r="I5" s="1">
        <f aca="true" t="shared" si="1" ref="I5:I16">+$E$4+G5*$E$6</f>
        <v>6000</v>
      </c>
      <c r="J5" s="1">
        <f aca="true" t="shared" si="2" ref="J5:J16">+H5-I5</f>
        <v>-6000</v>
      </c>
    </row>
    <row r="6" spans="2:10" ht="13.5" thickBot="1">
      <c r="B6" s="44" t="s">
        <v>11</v>
      </c>
      <c r="C6" s="67"/>
      <c r="D6" s="45" t="s">
        <v>12</v>
      </c>
      <c r="E6" s="64">
        <v>2</v>
      </c>
      <c r="F6" s="13"/>
      <c r="G6" s="1">
        <f aca="true" t="shared" si="3" ref="G6:G16">+G5+$J$2</f>
        <v>200</v>
      </c>
      <c r="H6" s="1">
        <f t="shared" si="0"/>
        <v>1400</v>
      </c>
      <c r="I6" s="1">
        <f t="shared" si="1"/>
        <v>6400</v>
      </c>
      <c r="J6" s="1">
        <f t="shared" si="2"/>
        <v>-5000</v>
      </c>
    </row>
    <row r="7" spans="2:10" ht="15" thickBot="1">
      <c r="B7" s="46" t="s">
        <v>13</v>
      </c>
      <c r="C7" s="68"/>
      <c r="D7" s="47" t="s">
        <v>17</v>
      </c>
      <c r="E7" s="48">
        <f>E4/(E5-E6)</f>
        <v>1200</v>
      </c>
      <c r="F7" s="13"/>
      <c r="G7" s="1">
        <f t="shared" si="3"/>
        <v>400</v>
      </c>
      <c r="H7" s="1">
        <f t="shared" si="0"/>
        <v>2800</v>
      </c>
      <c r="I7" s="1">
        <f t="shared" si="1"/>
        <v>6800</v>
      </c>
      <c r="J7" s="1">
        <f t="shared" si="2"/>
        <v>-4000</v>
      </c>
    </row>
    <row r="8" spans="5:10" ht="13.5" thickBot="1">
      <c r="E8" s="49"/>
      <c r="G8" s="1">
        <f t="shared" si="3"/>
        <v>600</v>
      </c>
      <c r="H8" s="1">
        <f t="shared" si="0"/>
        <v>4200</v>
      </c>
      <c r="I8" s="1">
        <f t="shared" si="1"/>
        <v>7200</v>
      </c>
      <c r="J8" s="1">
        <f t="shared" si="2"/>
        <v>-3000</v>
      </c>
    </row>
    <row r="9" spans="2:10" ht="13.5" thickBot="1">
      <c r="B9" s="50" t="s">
        <v>5</v>
      </c>
      <c r="C9" s="69"/>
      <c r="D9" s="51" t="s">
        <v>49</v>
      </c>
      <c r="E9" s="63">
        <v>1000</v>
      </c>
      <c r="G9" s="1">
        <f t="shared" si="3"/>
        <v>800</v>
      </c>
      <c r="H9" s="1">
        <f t="shared" si="0"/>
        <v>5600</v>
      </c>
      <c r="I9" s="1">
        <f t="shared" si="1"/>
        <v>7600</v>
      </c>
      <c r="J9" s="1">
        <f t="shared" si="2"/>
        <v>-2000</v>
      </c>
    </row>
    <row r="10" spans="2:10" ht="13.5" thickBot="1">
      <c r="B10" s="52"/>
      <c r="C10" s="39"/>
      <c r="D10" s="53" t="s">
        <v>48</v>
      </c>
      <c r="E10" s="63">
        <v>100</v>
      </c>
      <c r="G10" s="1">
        <f t="shared" si="3"/>
        <v>1000</v>
      </c>
      <c r="H10" s="1">
        <f t="shared" si="0"/>
        <v>7000</v>
      </c>
      <c r="I10" s="1">
        <f t="shared" si="1"/>
        <v>8000</v>
      </c>
      <c r="J10" s="1">
        <f t="shared" si="2"/>
        <v>-1000</v>
      </c>
    </row>
    <row r="11" spans="7:10" ht="13.5" thickBot="1">
      <c r="G11" s="1">
        <f t="shared" si="3"/>
        <v>1200</v>
      </c>
      <c r="H11" s="1">
        <f t="shared" si="0"/>
        <v>8400</v>
      </c>
      <c r="I11" s="1">
        <f t="shared" si="1"/>
        <v>8400</v>
      </c>
      <c r="J11" s="1">
        <f t="shared" si="2"/>
        <v>0</v>
      </c>
    </row>
    <row r="12" spans="2:10" ht="12.75">
      <c r="B12" s="40" t="s">
        <v>14</v>
      </c>
      <c r="C12" s="66"/>
      <c r="D12" s="54" t="s">
        <v>18</v>
      </c>
      <c r="E12" s="55">
        <f>E9*E5</f>
        <v>7000</v>
      </c>
      <c r="G12" s="1">
        <f t="shared" si="3"/>
        <v>1400</v>
      </c>
      <c r="H12" s="1">
        <f t="shared" si="0"/>
        <v>9800</v>
      </c>
      <c r="I12" s="1">
        <f t="shared" si="1"/>
        <v>8800</v>
      </c>
      <c r="J12" s="1">
        <f t="shared" si="2"/>
        <v>1000</v>
      </c>
    </row>
    <row r="13" spans="2:10" ht="12.75">
      <c r="B13" s="56" t="s">
        <v>3</v>
      </c>
      <c r="C13" s="70"/>
      <c r="D13" s="57" t="s">
        <v>4</v>
      </c>
      <c r="E13" s="58">
        <f>E4</f>
        <v>6000</v>
      </c>
      <c r="G13" s="1">
        <f>+G12+$J$2</f>
        <v>1600</v>
      </c>
      <c r="H13" s="1">
        <f t="shared" si="0"/>
        <v>11200</v>
      </c>
      <c r="I13" s="1">
        <f t="shared" si="1"/>
        <v>9200</v>
      </c>
      <c r="J13" s="1">
        <f t="shared" si="2"/>
        <v>2000</v>
      </c>
    </row>
    <row r="14" spans="2:10" ht="12.75">
      <c r="B14" s="44" t="s">
        <v>15</v>
      </c>
      <c r="C14" s="67"/>
      <c r="D14" s="57" t="s">
        <v>20</v>
      </c>
      <c r="E14" s="59">
        <f>E9*E6</f>
        <v>2000</v>
      </c>
      <c r="G14" s="1">
        <f t="shared" si="3"/>
        <v>1800</v>
      </c>
      <c r="H14" s="1">
        <f t="shared" si="0"/>
        <v>12600</v>
      </c>
      <c r="I14" s="1">
        <f t="shared" si="1"/>
        <v>9600</v>
      </c>
      <c r="J14" s="1">
        <f t="shared" si="2"/>
        <v>3000</v>
      </c>
    </row>
    <row r="15" spans="2:10" ht="13.5" thickBot="1">
      <c r="B15" s="60" t="s">
        <v>16</v>
      </c>
      <c r="C15" s="71"/>
      <c r="D15" s="61" t="s">
        <v>21</v>
      </c>
      <c r="E15" s="62">
        <f>E14+E4</f>
        <v>8000</v>
      </c>
      <c r="F15" s="14"/>
      <c r="G15" s="1">
        <f t="shared" si="3"/>
        <v>2000</v>
      </c>
      <c r="H15" s="1">
        <f t="shared" si="0"/>
        <v>14000</v>
      </c>
      <c r="I15" s="1">
        <f t="shared" si="1"/>
        <v>10000</v>
      </c>
      <c r="J15" s="1">
        <f t="shared" si="2"/>
        <v>4000</v>
      </c>
    </row>
    <row r="16" spans="2:10" ht="13.5" thickBot="1">
      <c r="B16" s="60" t="s">
        <v>8</v>
      </c>
      <c r="C16" s="71"/>
      <c r="D16" s="61" t="s">
        <v>19</v>
      </c>
      <c r="E16" s="62">
        <f>E12-E15</f>
        <v>-1000</v>
      </c>
      <c r="G16" s="1">
        <f t="shared" si="3"/>
        <v>2200</v>
      </c>
      <c r="H16" s="1">
        <f t="shared" si="0"/>
        <v>15400</v>
      </c>
      <c r="I16" s="1">
        <f t="shared" si="1"/>
        <v>10400</v>
      </c>
      <c r="J16" s="1">
        <f t="shared" si="2"/>
        <v>5000</v>
      </c>
    </row>
    <row r="17" spans="7:8" ht="12.75">
      <c r="G17" s="1">
        <f>E9</f>
        <v>1000</v>
      </c>
      <c r="H17" s="1">
        <v>0</v>
      </c>
    </row>
    <row r="18" spans="7:8" ht="12.75">
      <c r="G18" s="1">
        <f>E9</f>
        <v>1000</v>
      </c>
      <c r="H18" s="1">
        <f>E16</f>
        <v>-1000</v>
      </c>
    </row>
    <row r="20" spans="7:8" ht="12.75">
      <c r="G20" s="1">
        <f>G5</f>
        <v>0</v>
      </c>
      <c r="H20" s="1">
        <f>G16</f>
        <v>2200</v>
      </c>
    </row>
  </sheetData>
  <sheetProtection password="A753" sheet="1" objects="1" scenarios="1"/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J18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10" width="11.28125" style="1" customWidth="1"/>
    <col min="11" max="16384" width="9.140625" style="1" customWidth="1"/>
  </cols>
  <sheetData>
    <row r="1" ht="12.75">
      <c r="A1" s="72" t="s">
        <v>54</v>
      </c>
    </row>
    <row r="2" ht="12.75">
      <c r="A2" s="73"/>
    </row>
    <row r="3" ht="13.5" thickBot="1"/>
    <row r="4" spans="2:10" ht="13.5" thickBot="1">
      <c r="B4" s="74" t="s">
        <v>22</v>
      </c>
      <c r="C4" s="75"/>
      <c r="D4" s="76"/>
      <c r="E4" s="77">
        <v>1</v>
      </c>
      <c r="F4" s="78">
        <v>2</v>
      </c>
      <c r="G4" s="78">
        <v>3</v>
      </c>
      <c r="H4" s="78">
        <v>4</v>
      </c>
      <c r="I4" s="78">
        <v>5</v>
      </c>
      <c r="J4" s="78">
        <v>6</v>
      </c>
    </row>
    <row r="5" spans="2:10" ht="12.75">
      <c r="B5" s="40" t="s">
        <v>3</v>
      </c>
      <c r="C5" s="66"/>
      <c r="D5" s="41" t="s">
        <v>4</v>
      </c>
      <c r="E5" s="82">
        <v>9600</v>
      </c>
      <c r="F5" s="82">
        <v>15000</v>
      </c>
      <c r="G5" s="82">
        <v>20000</v>
      </c>
      <c r="H5" s="82"/>
      <c r="I5" s="82"/>
      <c r="J5" s="82"/>
    </row>
    <row r="6" spans="2:10" ht="12.75">
      <c r="B6" s="44" t="s">
        <v>9</v>
      </c>
      <c r="C6" s="67"/>
      <c r="D6" s="45" t="s">
        <v>10</v>
      </c>
      <c r="E6" s="82">
        <v>40</v>
      </c>
      <c r="F6" s="82">
        <v>40</v>
      </c>
      <c r="G6" s="82">
        <v>40</v>
      </c>
      <c r="H6" s="82"/>
      <c r="I6" s="82"/>
      <c r="J6" s="82"/>
    </row>
    <row r="7" spans="2:10" ht="13.5" thickBot="1">
      <c r="B7" s="44" t="s">
        <v>11</v>
      </c>
      <c r="C7" s="67"/>
      <c r="D7" s="45" t="s">
        <v>12</v>
      </c>
      <c r="E7" s="83">
        <v>10</v>
      </c>
      <c r="F7" s="83">
        <v>10</v>
      </c>
      <c r="G7" s="83">
        <v>10</v>
      </c>
      <c r="H7" s="83"/>
      <c r="I7" s="83"/>
      <c r="J7" s="83"/>
    </row>
    <row r="8" spans="2:10" ht="15" thickBot="1">
      <c r="B8" s="46" t="s">
        <v>13</v>
      </c>
      <c r="C8" s="68"/>
      <c r="D8" s="47" t="s">
        <v>17</v>
      </c>
      <c r="E8" s="79">
        <f aca="true" t="shared" si="0" ref="E8:J8">IF(COUNT(E5:E7)=3,E5/(E6-E7),"")</f>
        <v>320</v>
      </c>
      <c r="F8" s="48">
        <f t="shared" si="0"/>
        <v>500</v>
      </c>
      <c r="G8" s="48">
        <f t="shared" si="0"/>
        <v>666.6666666666666</v>
      </c>
      <c r="H8" s="48">
        <f t="shared" si="0"/>
      </c>
      <c r="I8" s="48">
        <f t="shared" si="0"/>
      </c>
      <c r="J8" s="48">
        <f t="shared" si="0"/>
      </c>
    </row>
    <row r="9" spans="2:10" ht="13.5" thickBot="1">
      <c r="B9" s="67"/>
      <c r="C9" s="67"/>
      <c r="D9" s="84"/>
      <c r="E9" s="49"/>
      <c r="F9" s="80"/>
      <c r="G9" s="80"/>
      <c r="H9" s="80"/>
      <c r="I9" s="80"/>
      <c r="J9" s="80"/>
    </row>
    <row r="10" spans="2:10" ht="13.5" thickBot="1">
      <c r="B10" s="50" t="s">
        <v>5</v>
      </c>
      <c r="C10" s="69"/>
      <c r="D10" s="51" t="s">
        <v>49</v>
      </c>
      <c r="E10" s="63">
        <v>580</v>
      </c>
      <c r="G10" s="80"/>
      <c r="H10" s="80"/>
      <c r="I10" s="80"/>
      <c r="J10" s="80"/>
    </row>
    <row r="11" spans="2:10" ht="13.5" thickBot="1">
      <c r="B11" s="52"/>
      <c r="C11" s="39"/>
      <c r="D11" s="53" t="s">
        <v>48</v>
      </c>
      <c r="E11" s="63">
        <v>10</v>
      </c>
      <c r="G11" s="80"/>
      <c r="H11" s="80"/>
      <c r="I11" s="80"/>
      <c r="J11" s="80"/>
    </row>
    <row r="12" ht="13.5" thickBot="1">
      <c r="E12" s="49"/>
    </row>
    <row r="13" spans="2:10" ht="13.5" thickBot="1">
      <c r="B13" s="74" t="s">
        <v>22</v>
      </c>
      <c r="C13" s="75"/>
      <c r="D13" s="76"/>
      <c r="E13" s="77">
        <v>1</v>
      </c>
      <c r="F13" s="78">
        <v>2</v>
      </c>
      <c r="G13" s="78">
        <v>3</v>
      </c>
      <c r="H13" s="78">
        <v>4</v>
      </c>
      <c r="I13" s="78">
        <v>5</v>
      </c>
      <c r="J13" s="78">
        <v>6</v>
      </c>
    </row>
    <row r="14" spans="2:10" ht="12.75">
      <c r="B14" s="40" t="s">
        <v>14</v>
      </c>
      <c r="C14" s="66"/>
      <c r="D14" s="54" t="s">
        <v>18</v>
      </c>
      <c r="E14" s="49">
        <f aca="true" t="shared" si="1" ref="E14:J14">IF(COUNT(E5:E7,$E$10)=4,$E$10*E6,"")</f>
        <v>23200</v>
      </c>
      <c r="F14" s="55">
        <f t="shared" si="1"/>
        <v>23200</v>
      </c>
      <c r="G14" s="49">
        <f t="shared" si="1"/>
        <v>23200</v>
      </c>
      <c r="H14" s="55">
        <f t="shared" si="1"/>
      </c>
      <c r="I14" s="49">
        <f t="shared" si="1"/>
      </c>
      <c r="J14" s="55">
        <f t="shared" si="1"/>
      </c>
    </row>
    <row r="15" spans="2:10" ht="12.75">
      <c r="B15" s="56" t="s">
        <v>3</v>
      </c>
      <c r="C15" s="70"/>
      <c r="D15" s="57" t="s">
        <v>4</v>
      </c>
      <c r="E15" s="5">
        <f aca="true" t="shared" si="2" ref="E15:J15">IF(COUNT(E5:E7,$E$10)=4,E5,"")</f>
        <v>9600</v>
      </c>
      <c r="F15" s="58">
        <f t="shared" si="2"/>
        <v>15000</v>
      </c>
      <c r="G15" s="5">
        <f t="shared" si="2"/>
        <v>20000</v>
      </c>
      <c r="H15" s="58">
        <f t="shared" si="2"/>
      </c>
      <c r="I15" s="5">
        <f t="shared" si="2"/>
      </c>
      <c r="J15" s="58">
        <f t="shared" si="2"/>
      </c>
    </row>
    <row r="16" spans="2:10" ht="12.75">
      <c r="B16" s="44" t="s">
        <v>15</v>
      </c>
      <c r="C16" s="67"/>
      <c r="D16" s="57" t="s">
        <v>20</v>
      </c>
      <c r="E16" s="80">
        <f aca="true" t="shared" si="3" ref="E16:J16">IF(COUNT(E5:E7,$E$10)=4,$E$10*E7,"")</f>
        <v>5800</v>
      </c>
      <c r="F16" s="59">
        <f t="shared" si="3"/>
        <v>5800</v>
      </c>
      <c r="G16" s="80">
        <f t="shared" si="3"/>
        <v>5800</v>
      </c>
      <c r="H16" s="59">
        <f t="shared" si="3"/>
      </c>
      <c r="I16" s="80">
        <f t="shared" si="3"/>
      </c>
      <c r="J16" s="59">
        <f t="shared" si="3"/>
      </c>
    </row>
    <row r="17" spans="2:10" ht="13.5" thickBot="1">
      <c r="B17" s="60" t="s">
        <v>16</v>
      </c>
      <c r="C17" s="71"/>
      <c r="D17" s="61" t="s">
        <v>21</v>
      </c>
      <c r="E17" s="81">
        <f aca="true" t="shared" si="4" ref="E17:J17">IF(COUNT(E5:E7,$E$10)=4,E16+E5,"")</f>
        <v>15400</v>
      </c>
      <c r="F17" s="62">
        <f t="shared" si="4"/>
        <v>20800</v>
      </c>
      <c r="G17" s="81">
        <f t="shared" si="4"/>
        <v>25800</v>
      </c>
      <c r="H17" s="62">
        <f t="shared" si="4"/>
      </c>
      <c r="I17" s="81">
        <f t="shared" si="4"/>
      </c>
      <c r="J17" s="62">
        <f t="shared" si="4"/>
      </c>
    </row>
    <row r="18" spans="2:10" ht="13.5" thickBot="1">
      <c r="B18" s="60" t="s">
        <v>8</v>
      </c>
      <c r="C18" s="71"/>
      <c r="D18" s="61" t="s">
        <v>19</v>
      </c>
      <c r="E18" s="81">
        <f aca="true" t="shared" si="5" ref="E18:J18">IF(COUNT(E5:E7,$E$10)=4,E14-E17,"")</f>
        <v>7800</v>
      </c>
      <c r="F18" s="62">
        <f t="shared" si="5"/>
        <v>2400</v>
      </c>
      <c r="G18" s="81">
        <f t="shared" si="5"/>
        <v>-2600</v>
      </c>
      <c r="H18" s="62">
        <f t="shared" si="5"/>
      </c>
      <c r="I18" s="81">
        <f t="shared" si="5"/>
      </c>
      <c r="J18" s="62">
        <f t="shared" si="5"/>
      </c>
    </row>
  </sheetData>
  <sheetProtection password="A753" sheet="1" objects="1" scenarios="1"/>
  <printOptions gridLines="1"/>
  <pageMargins left="0.75" right="0.75" top="1" bottom="1" header="0.5" footer="0.5"/>
  <pageSetup horizontalDpi="180" verticalDpi="180" orientation="landscape" r:id="rId2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I86"/>
  <sheetViews>
    <sheetView workbookViewId="0" topLeftCell="A58">
      <selection activeCell="F63" sqref="F63:H65"/>
    </sheetView>
  </sheetViews>
  <sheetFormatPr defaultColWidth="9.140625" defaultRowHeight="12.75"/>
  <cols>
    <col min="1" max="1" width="3.7109375" style="2" customWidth="1"/>
    <col min="2" max="2" width="2.7109375" style="1" customWidth="1"/>
    <col min="3" max="5" width="11.28125" style="1" customWidth="1"/>
    <col min="6" max="11" width="11.28125" style="0" customWidth="1"/>
  </cols>
  <sheetData>
    <row r="1" ht="12.75">
      <c r="A1" s="9" t="s">
        <v>40</v>
      </c>
    </row>
    <row r="3" spans="1:4" ht="12.75">
      <c r="A3" s="10" t="s">
        <v>41</v>
      </c>
      <c r="B3" s="3" t="s">
        <v>23</v>
      </c>
      <c r="D3" s="3"/>
    </row>
    <row r="5" ht="13.5" thickBot="1"/>
    <row r="6" spans="4:5" ht="13.5" thickBot="1">
      <c r="D6" s="4" t="s">
        <v>25</v>
      </c>
      <c r="E6" s="8">
        <v>50</v>
      </c>
    </row>
    <row r="7" spans="4:5" ht="13.5" thickBot="1">
      <c r="D7" s="4" t="s">
        <v>26</v>
      </c>
      <c r="E7" s="8">
        <v>40</v>
      </c>
    </row>
    <row r="8" ht="13.5" thickBot="1"/>
    <row r="9" spans="4:5" ht="13.5" thickBot="1">
      <c r="D9" s="4" t="s">
        <v>39</v>
      </c>
      <c r="E9" s="8">
        <v>36</v>
      </c>
    </row>
    <row r="11" spans="4:5" ht="13.5" thickBot="1">
      <c r="D11" s="4"/>
      <c r="E11" s="5"/>
    </row>
    <row r="12" spans="4:5" ht="13.5" thickBot="1">
      <c r="D12" s="4" t="s">
        <v>27</v>
      </c>
      <c r="E12" s="6">
        <v>0.9</v>
      </c>
    </row>
    <row r="13" spans="4:5" ht="13.5" thickBot="1">
      <c r="D13" s="4" t="s">
        <v>28</v>
      </c>
      <c r="E13" s="6">
        <v>0.72</v>
      </c>
    </row>
    <row r="16" spans="1:9" ht="12.75">
      <c r="A16" s="10" t="s">
        <v>47</v>
      </c>
      <c r="B16" s="3" t="s">
        <v>29</v>
      </c>
      <c r="F16" s="1"/>
      <c r="G16" s="1"/>
      <c r="H16" s="1"/>
      <c r="I16" s="1"/>
    </row>
    <row r="17" spans="2:9" ht="13.5" thickBot="1">
      <c r="B17" s="3"/>
      <c r="F17" s="1"/>
      <c r="G17" s="1"/>
      <c r="H17" s="1"/>
      <c r="I17" s="1"/>
    </row>
    <row r="18" spans="2:9" ht="13.5" thickBot="1">
      <c r="B18" s="3"/>
      <c r="C18" s="4" t="s">
        <v>37</v>
      </c>
      <c r="D18" s="8">
        <v>2000</v>
      </c>
      <c r="F18" s="1"/>
      <c r="G18" s="1"/>
      <c r="H18" s="1"/>
      <c r="I18" s="1"/>
    </row>
    <row r="19" spans="2:9" ht="13.5" thickBot="1">
      <c r="B19" s="3"/>
      <c r="F19" s="1"/>
      <c r="G19" s="1"/>
      <c r="H19" s="1"/>
      <c r="I19" s="1"/>
    </row>
    <row r="20" spans="3:9" ht="12.75">
      <c r="C20" s="11"/>
      <c r="D20" s="12"/>
      <c r="E20" s="86" t="s">
        <v>42</v>
      </c>
      <c r="F20" s="25" t="s">
        <v>43</v>
      </c>
      <c r="G20" s="26"/>
      <c r="H20" s="87"/>
      <c r="I20" s="88"/>
    </row>
    <row r="21" spans="3:9" ht="12.75">
      <c r="C21" s="19"/>
      <c r="D21" s="15" t="s">
        <v>31</v>
      </c>
      <c r="E21" s="15" t="s">
        <v>43</v>
      </c>
      <c r="F21" s="16" t="s">
        <v>44</v>
      </c>
      <c r="G21" s="17"/>
      <c r="H21" s="20" t="s">
        <v>22</v>
      </c>
      <c r="I21" s="17"/>
    </row>
    <row r="22" spans="3:9" ht="13.5" thickBot="1">
      <c r="C22" s="21" t="s">
        <v>30</v>
      </c>
      <c r="D22" s="22" t="s">
        <v>32</v>
      </c>
      <c r="E22" s="22" t="s">
        <v>44</v>
      </c>
      <c r="F22" s="23" t="s">
        <v>45</v>
      </c>
      <c r="G22" s="24"/>
      <c r="H22" s="23" t="s">
        <v>38</v>
      </c>
      <c r="I22" s="24"/>
    </row>
    <row r="23" spans="3:9" ht="12.75">
      <c r="C23" s="29" t="s">
        <v>33</v>
      </c>
      <c r="D23" s="30">
        <v>400</v>
      </c>
      <c r="E23" s="30">
        <v>5</v>
      </c>
      <c r="F23" s="25">
        <v>2000</v>
      </c>
      <c r="G23" s="26"/>
      <c r="H23" s="16">
        <v>1</v>
      </c>
      <c r="I23" s="17"/>
    </row>
    <row r="24" spans="3:9" ht="12.75">
      <c r="C24" s="31" t="s">
        <v>34</v>
      </c>
      <c r="D24" s="32">
        <v>300</v>
      </c>
      <c r="E24" s="32">
        <v>8</v>
      </c>
      <c r="F24" s="16">
        <v>2400</v>
      </c>
      <c r="G24" s="17"/>
      <c r="H24" s="16">
        <v>1.2</v>
      </c>
      <c r="I24" s="17"/>
    </row>
    <row r="25" spans="3:9" ht="12.75">
      <c r="C25" s="31" t="s">
        <v>35</v>
      </c>
      <c r="D25" s="32">
        <v>700</v>
      </c>
      <c r="E25" s="32">
        <v>2</v>
      </c>
      <c r="F25" s="16">
        <v>1400</v>
      </c>
      <c r="G25" s="17"/>
      <c r="H25" s="16">
        <v>0.7</v>
      </c>
      <c r="I25" s="17"/>
    </row>
    <row r="26" spans="3:9" ht="12.75">
      <c r="C26" s="31"/>
      <c r="D26" s="32"/>
      <c r="E26" s="32"/>
      <c r="F26" s="16" t="s">
        <v>46</v>
      </c>
      <c r="G26" s="17"/>
      <c r="H26" s="16" t="s">
        <v>46</v>
      </c>
      <c r="I26" s="17"/>
    </row>
    <row r="27" spans="3:9" ht="12.75">
      <c r="C27" s="31"/>
      <c r="D27" s="32"/>
      <c r="E27" s="32"/>
      <c r="F27" s="16" t="s">
        <v>46</v>
      </c>
      <c r="G27" s="17"/>
      <c r="H27" s="16" t="s">
        <v>46</v>
      </c>
      <c r="I27" s="17"/>
    </row>
    <row r="28" spans="3:9" ht="13.5" thickBot="1">
      <c r="C28" s="33"/>
      <c r="D28" s="34"/>
      <c r="E28" s="34"/>
      <c r="F28" s="23" t="s">
        <v>46</v>
      </c>
      <c r="G28" s="24"/>
      <c r="H28" s="23" t="s">
        <v>46</v>
      </c>
      <c r="I28" s="24"/>
    </row>
    <row r="29" spans="5:9" ht="13.5" thickBot="1">
      <c r="E29" s="4" t="s">
        <v>36</v>
      </c>
      <c r="F29" s="27">
        <v>5800</v>
      </c>
      <c r="G29" s="28"/>
      <c r="H29" s="27">
        <v>2.9</v>
      </c>
      <c r="I29" s="28"/>
    </row>
    <row r="30" spans="6:9" ht="12.75">
      <c r="F30" s="1"/>
      <c r="G30" s="1"/>
      <c r="H30" s="1"/>
      <c r="I30" s="1"/>
    </row>
    <row r="32" spans="1:6" ht="12.75">
      <c r="A32" s="10" t="s">
        <v>50</v>
      </c>
      <c r="B32" s="72" t="s">
        <v>53</v>
      </c>
      <c r="F32" s="1"/>
    </row>
    <row r="33" ht="12.75">
      <c r="F33" s="1"/>
    </row>
    <row r="34" ht="13.5" thickBot="1">
      <c r="F34" s="39"/>
    </row>
    <row r="35" spans="3:6" ht="12.75">
      <c r="C35" s="40" t="s">
        <v>3</v>
      </c>
      <c r="D35" s="66"/>
      <c r="E35" s="41" t="s">
        <v>4</v>
      </c>
      <c r="F35" s="64">
        <v>6000</v>
      </c>
    </row>
    <row r="36" spans="3:6" ht="12.75">
      <c r="C36" s="44" t="s">
        <v>9</v>
      </c>
      <c r="D36" s="67"/>
      <c r="E36" s="45" t="s">
        <v>10</v>
      </c>
      <c r="F36" s="64">
        <v>7</v>
      </c>
    </row>
    <row r="37" spans="3:6" ht="13.5" thickBot="1">
      <c r="C37" s="44" t="s">
        <v>11</v>
      </c>
      <c r="D37" s="67"/>
      <c r="E37" s="45" t="s">
        <v>12</v>
      </c>
      <c r="F37" s="64">
        <v>2</v>
      </c>
    </row>
    <row r="38" spans="3:6" ht="15" thickBot="1">
      <c r="C38" s="46" t="s">
        <v>13</v>
      </c>
      <c r="D38" s="68"/>
      <c r="E38" s="47" t="s">
        <v>17</v>
      </c>
      <c r="F38" s="48">
        <v>1200</v>
      </c>
    </row>
    <row r="39" ht="13.5" thickBot="1">
      <c r="F39" s="49"/>
    </row>
    <row r="40" spans="1:6" ht="13.5" thickBot="1">
      <c r="A40" s="10" t="s">
        <v>51</v>
      </c>
      <c r="C40" s="50" t="s">
        <v>5</v>
      </c>
      <c r="D40" s="69"/>
      <c r="E40" s="51" t="s">
        <v>49</v>
      </c>
      <c r="F40" s="63">
        <v>1000</v>
      </c>
    </row>
    <row r="41" spans="3:6" ht="13.5" thickBot="1">
      <c r="C41" s="52"/>
      <c r="D41" s="39"/>
      <c r="E41" s="53" t="s">
        <v>48</v>
      </c>
      <c r="F41" s="63">
        <v>100</v>
      </c>
    </row>
    <row r="42" ht="13.5" thickBot="1">
      <c r="F42" s="1"/>
    </row>
    <row r="43" spans="3:6" ht="12.75">
      <c r="C43" s="40" t="s">
        <v>14</v>
      </c>
      <c r="D43" s="66"/>
      <c r="E43" s="54" t="s">
        <v>18</v>
      </c>
      <c r="F43" s="55">
        <v>7000</v>
      </c>
    </row>
    <row r="44" spans="3:6" ht="12.75">
      <c r="C44" s="56" t="s">
        <v>3</v>
      </c>
      <c r="D44" s="70"/>
      <c r="E44" s="57" t="s">
        <v>4</v>
      </c>
      <c r="F44" s="58">
        <v>6000</v>
      </c>
    </row>
    <row r="45" spans="3:6" ht="12.75">
      <c r="C45" s="44" t="s">
        <v>15</v>
      </c>
      <c r="D45" s="67"/>
      <c r="E45" s="57" t="s">
        <v>20</v>
      </c>
      <c r="F45" s="59">
        <v>2000</v>
      </c>
    </row>
    <row r="46" spans="3:6" ht="13.5" thickBot="1">
      <c r="C46" s="60" t="s">
        <v>16</v>
      </c>
      <c r="D46" s="71"/>
      <c r="E46" s="61" t="s">
        <v>21</v>
      </c>
      <c r="F46" s="62">
        <v>8000</v>
      </c>
    </row>
    <row r="47" spans="3:6" ht="13.5" thickBot="1">
      <c r="C47" s="60" t="s">
        <v>8</v>
      </c>
      <c r="D47" s="71"/>
      <c r="E47" s="61" t="s">
        <v>19</v>
      </c>
      <c r="F47" s="62">
        <v>-1000</v>
      </c>
    </row>
    <row r="48" ht="13.5" thickBot="1"/>
    <row r="49" spans="1:6" ht="13.5" thickBot="1">
      <c r="A49" s="10" t="s">
        <v>52</v>
      </c>
      <c r="C49" s="50" t="s">
        <v>5</v>
      </c>
      <c r="D49" s="69"/>
      <c r="E49" s="51" t="s">
        <v>49</v>
      </c>
      <c r="F49" s="63">
        <v>2000</v>
      </c>
    </row>
    <row r="50" spans="3:6" ht="13.5" thickBot="1">
      <c r="C50" s="52"/>
      <c r="D50" s="39"/>
      <c r="E50" s="53" t="s">
        <v>48</v>
      </c>
      <c r="F50" s="63">
        <v>100</v>
      </c>
    </row>
    <row r="51" ht="13.5" thickBot="1">
      <c r="F51" s="1"/>
    </row>
    <row r="52" spans="3:6" ht="12.75">
      <c r="C52" s="40" t="s">
        <v>14</v>
      </c>
      <c r="D52" s="66"/>
      <c r="E52" s="54" t="s">
        <v>18</v>
      </c>
      <c r="F52" s="55">
        <v>14000</v>
      </c>
    </row>
    <row r="53" spans="3:6" ht="12.75">
      <c r="C53" s="56" t="s">
        <v>3</v>
      </c>
      <c r="D53" s="70"/>
      <c r="E53" s="57" t="s">
        <v>4</v>
      </c>
      <c r="F53" s="58">
        <v>6000</v>
      </c>
    </row>
    <row r="54" spans="3:6" ht="12.75">
      <c r="C54" s="44" t="s">
        <v>15</v>
      </c>
      <c r="D54" s="67"/>
      <c r="E54" s="57" t="s">
        <v>20</v>
      </c>
      <c r="F54" s="59">
        <v>4000</v>
      </c>
    </row>
    <row r="55" spans="3:6" ht="13.5" thickBot="1">
      <c r="C55" s="60" t="s">
        <v>16</v>
      </c>
      <c r="D55" s="71"/>
      <c r="E55" s="61" t="s">
        <v>21</v>
      </c>
      <c r="F55" s="62">
        <v>10000</v>
      </c>
    </row>
    <row r="56" spans="3:6" ht="13.5" thickBot="1">
      <c r="C56" s="60" t="s">
        <v>8</v>
      </c>
      <c r="D56" s="71"/>
      <c r="E56" s="61" t="s">
        <v>19</v>
      </c>
      <c r="F56" s="62">
        <v>4000</v>
      </c>
    </row>
    <row r="59" spans="1:8" ht="12.75">
      <c r="A59" s="10" t="s">
        <v>61</v>
      </c>
      <c r="B59" s="72" t="s">
        <v>54</v>
      </c>
      <c r="F59" s="1"/>
      <c r="G59" s="1"/>
      <c r="H59" s="1"/>
    </row>
    <row r="60" spans="2:8" ht="12.75">
      <c r="B60" s="73"/>
      <c r="F60" s="1"/>
      <c r="G60" s="1"/>
      <c r="H60" s="1"/>
    </row>
    <row r="61" spans="6:8" ht="13.5" thickBot="1">
      <c r="F61" s="1"/>
      <c r="G61" s="1"/>
      <c r="H61" s="1"/>
    </row>
    <row r="62" spans="3:8" ht="13.5" thickBot="1">
      <c r="C62" s="74" t="s">
        <v>22</v>
      </c>
      <c r="D62" s="75"/>
      <c r="E62" s="76"/>
      <c r="F62" s="77">
        <v>1</v>
      </c>
      <c r="G62" s="78">
        <v>2</v>
      </c>
      <c r="H62" s="78">
        <v>3</v>
      </c>
    </row>
    <row r="63" spans="3:8" ht="12.75">
      <c r="C63" s="40" t="s">
        <v>3</v>
      </c>
      <c r="D63" s="66"/>
      <c r="E63" s="41" t="s">
        <v>4</v>
      </c>
      <c r="F63" s="82">
        <v>9600</v>
      </c>
      <c r="G63" s="82">
        <v>15000</v>
      </c>
      <c r="H63" s="82">
        <v>20000</v>
      </c>
    </row>
    <row r="64" spans="3:8" ht="12.75">
      <c r="C64" s="44" t="s">
        <v>9</v>
      </c>
      <c r="D64" s="67"/>
      <c r="E64" s="45" t="s">
        <v>10</v>
      </c>
      <c r="F64" s="82">
        <v>40</v>
      </c>
      <c r="G64" s="82">
        <v>40</v>
      </c>
      <c r="H64" s="82">
        <v>40</v>
      </c>
    </row>
    <row r="65" spans="3:8" ht="13.5" thickBot="1">
      <c r="C65" s="44" t="s">
        <v>11</v>
      </c>
      <c r="D65" s="67"/>
      <c r="E65" s="45" t="s">
        <v>12</v>
      </c>
      <c r="F65" s="83">
        <v>10</v>
      </c>
      <c r="G65" s="83">
        <v>10</v>
      </c>
      <c r="H65" s="83">
        <v>10</v>
      </c>
    </row>
    <row r="66" spans="3:8" ht="15" thickBot="1">
      <c r="C66" s="46" t="s">
        <v>13</v>
      </c>
      <c r="D66" s="68"/>
      <c r="E66" s="47" t="s">
        <v>17</v>
      </c>
      <c r="F66" s="79">
        <v>320</v>
      </c>
      <c r="G66" s="48">
        <v>500</v>
      </c>
      <c r="H66" s="48">
        <v>666.6666666666666</v>
      </c>
    </row>
    <row r="67" spans="6:8" ht="13.5" thickBot="1">
      <c r="F67" s="49"/>
      <c r="G67" s="1"/>
      <c r="H67" s="1"/>
    </row>
    <row r="68" spans="1:8" ht="13.5" thickBot="1">
      <c r="A68" s="10" t="s">
        <v>62</v>
      </c>
      <c r="B68"/>
      <c r="C68" s="50" t="s">
        <v>5</v>
      </c>
      <c r="D68" s="69"/>
      <c r="E68" s="51" t="s">
        <v>49</v>
      </c>
      <c r="F68" s="63">
        <v>580</v>
      </c>
      <c r="G68" s="1"/>
      <c r="H68" s="80"/>
    </row>
    <row r="69" spans="2:8" ht="13.5" thickBot="1">
      <c r="B69"/>
      <c r="C69" s="52"/>
      <c r="D69" s="39"/>
      <c r="E69" s="53" t="s">
        <v>48</v>
      </c>
      <c r="F69" s="63">
        <v>10</v>
      </c>
      <c r="G69" s="1"/>
      <c r="H69" s="80"/>
    </row>
    <row r="70" spans="2:8" ht="13.5" thickBot="1">
      <c r="B70"/>
      <c r="F70" s="49"/>
      <c r="G70" s="1"/>
      <c r="H70" s="1"/>
    </row>
    <row r="71" spans="2:8" ht="13.5" thickBot="1">
      <c r="B71"/>
      <c r="C71" s="74" t="s">
        <v>22</v>
      </c>
      <c r="D71" s="75"/>
      <c r="E71" s="76"/>
      <c r="F71" s="77">
        <v>1</v>
      </c>
      <c r="G71" s="78">
        <v>2</v>
      </c>
      <c r="H71" s="78">
        <v>3</v>
      </c>
    </row>
    <row r="72" spans="2:8" ht="12.75">
      <c r="B72"/>
      <c r="C72" s="40" t="s">
        <v>14</v>
      </c>
      <c r="D72" s="66"/>
      <c r="E72" s="54" t="s">
        <v>18</v>
      </c>
      <c r="F72" s="49">
        <v>23200</v>
      </c>
      <c r="G72" s="55">
        <v>23200</v>
      </c>
      <c r="H72" s="49">
        <v>23200</v>
      </c>
    </row>
    <row r="73" spans="2:8" ht="12.75">
      <c r="B73"/>
      <c r="C73" s="56" t="s">
        <v>3</v>
      </c>
      <c r="D73" s="70"/>
      <c r="E73" s="57" t="s">
        <v>4</v>
      </c>
      <c r="F73" s="5">
        <v>9600</v>
      </c>
      <c r="G73" s="58">
        <v>15000</v>
      </c>
      <c r="H73" s="5">
        <v>20000</v>
      </c>
    </row>
    <row r="74" spans="2:8" ht="12.75">
      <c r="B74"/>
      <c r="C74" s="44" t="s">
        <v>15</v>
      </c>
      <c r="D74" s="67"/>
      <c r="E74" s="57" t="s">
        <v>20</v>
      </c>
      <c r="F74" s="80">
        <v>5800</v>
      </c>
      <c r="G74" s="59">
        <v>5800</v>
      </c>
      <c r="H74" s="80">
        <v>5800</v>
      </c>
    </row>
    <row r="75" spans="2:8" ht="13.5" thickBot="1">
      <c r="B75"/>
      <c r="C75" s="60" t="s">
        <v>16</v>
      </c>
      <c r="D75" s="71"/>
      <c r="E75" s="61" t="s">
        <v>21</v>
      </c>
      <c r="F75" s="81">
        <v>15400</v>
      </c>
      <c r="G75" s="62">
        <v>20800</v>
      </c>
      <c r="H75" s="81">
        <v>25800</v>
      </c>
    </row>
    <row r="76" spans="3:8" ht="13.5" thickBot="1">
      <c r="C76" s="60" t="s">
        <v>8</v>
      </c>
      <c r="D76" s="71"/>
      <c r="E76" s="61" t="s">
        <v>19</v>
      </c>
      <c r="F76" s="81">
        <v>7800</v>
      </c>
      <c r="G76" s="62">
        <v>2400</v>
      </c>
      <c r="H76" s="81">
        <v>-2600</v>
      </c>
    </row>
    <row r="77" ht="13.5" thickBot="1"/>
    <row r="78" spans="3:8" ht="13.5" thickBot="1">
      <c r="C78" s="50" t="s">
        <v>5</v>
      </c>
      <c r="D78" s="69"/>
      <c r="E78" s="51" t="s">
        <v>49</v>
      </c>
      <c r="F78" s="63">
        <v>660</v>
      </c>
      <c r="G78" s="1"/>
      <c r="H78" s="80"/>
    </row>
    <row r="79" spans="3:8" ht="13.5" thickBot="1">
      <c r="C79" s="52"/>
      <c r="D79" s="39"/>
      <c r="E79" s="53" t="s">
        <v>48</v>
      </c>
      <c r="F79" s="63">
        <v>10</v>
      </c>
      <c r="G79" s="1"/>
      <c r="H79" s="80"/>
    </row>
    <row r="80" spans="6:8" ht="13.5" thickBot="1">
      <c r="F80" s="49"/>
      <c r="G80" s="1"/>
      <c r="H80" s="1"/>
    </row>
    <row r="81" spans="3:8" ht="13.5" thickBot="1">
      <c r="C81" s="74" t="s">
        <v>22</v>
      </c>
      <c r="D81" s="75"/>
      <c r="E81" s="76"/>
      <c r="F81" s="77">
        <v>1</v>
      </c>
      <c r="G81" s="78">
        <v>2</v>
      </c>
      <c r="H81" s="78">
        <v>3</v>
      </c>
    </row>
    <row r="82" spans="3:8" ht="12.75">
      <c r="C82" s="40" t="s">
        <v>14</v>
      </c>
      <c r="D82" s="66"/>
      <c r="E82" s="54" t="s">
        <v>18</v>
      </c>
      <c r="F82" s="49">
        <v>26400</v>
      </c>
      <c r="G82" s="55">
        <v>26400</v>
      </c>
      <c r="H82" s="49">
        <v>26400</v>
      </c>
    </row>
    <row r="83" spans="3:8" ht="12.75">
      <c r="C83" s="56" t="s">
        <v>3</v>
      </c>
      <c r="D83" s="70"/>
      <c r="E83" s="57" t="s">
        <v>4</v>
      </c>
      <c r="F83" s="5">
        <v>9600</v>
      </c>
      <c r="G83" s="58">
        <v>15000</v>
      </c>
      <c r="H83" s="5">
        <v>20000</v>
      </c>
    </row>
    <row r="84" spans="3:8" ht="12.75">
      <c r="C84" s="44" t="s">
        <v>15</v>
      </c>
      <c r="D84" s="67"/>
      <c r="E84" s="57" t="s">
        <v>20</v>
      </c>
      <c r="F84" s="80">
        <v>6600</v>
      </c>
      <c r="G84" s="59">
        <v>6600</v>
      </c>
      <c r="H84" s="80">
        <v>6600</v>
      </c>
    </row>
    <row r="85" spans="3:8" ht="13.5" thickBot="1">
      <c r="C85" s="60" t="s">
        <v>16</v>
      </c>
      <c r="D85" s="71"/>
      <c r="E85" s="61" t="s">
        <v>21</v>
      </c>
      <c r="F85" s="81">
        <v>16200</v>
      </c>
      <c r="G85" s="62">
        <v>21600</v>
      </c>
      <c r="H85" s="81">
        <v>26600</v>
      </c>
    </row>
    <row r="86" spans="3:8" ht="13.5" thickBot="1">
      <c r="C86" s="60" t="s">
        <v>8</v>
      </c>
      <c r="D86" s="71"/>
      <c r="E86" s="61" t="s">
        <v>19</v>
      </c>
      <c r="F86" s="81">
        <v>10200</v>
      </c>
      <c r="G86" s="62">
        <v>4800</v>
      </c>
      <c r="H86" s="81">
        <v>-200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K93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.7109375" style="1" customWidth="1"/>
    <col min="3" max="11" width="11.28125" style="1" customWidth="1"/>
  </cols>
  <sheetData>
    <row r="1" spans="1:11" ht="12.75">
      <c r="A1" s="9" t="s">
        <v>56</v>
      </c>
      <c r="H1"/>
      <c r="I1"/>
      <c r="J1"/>
      <c r="K1"/>
    </row>
    <row r="2" spans="8:11" ht="12.75">
      <c r="H2"/>
      <c r="I2"/>
      <c r="J2"/>
      <c r="K2"/>
    </row>
    <row r="3" spans="1:11" ht="12.75">
      <c r="A3" s="10" t="s">
        <v>57</v>
      </c>
      <c r="B3" s="72" t="s">
        <v>54</v>
      </c>
      <c r="H3"/>
      <c r="I3"/>
      <c r="J3"/>
      <c r="K3"/>
    </row>
    <row r="4" spans="2:11" ht="12.75">
      <c r="B4" s="73"/>
      <c r="H4"/>
      <c r="I4"/>
      <c r="J4"/>
      <c r="K4"/>
    </row>
    <row r="5" spans="8:11" ht="13.5" thickBot="1">
      <c r="H5"/>
      <c r="I5"/>
      <c r="J5"/>
      <c r="K5"/>
    </row>
    <row r="6" spans="3:11" ht="13.5" thickBot="1">
      <c r="C6" s="74" t="s">
        <v>22</v>
      </c>
      <c r="D6" s="75"/>
      <c r="E6" s="76"/>
      <c r="F6" s="77">
        <v>1</v>
      </c>
      <c r="G6" s="78">
        <v>2</v>
      </c>
      <c r="H6"/>
      <c r="I6"/>
      <c r="J6"/>
      <c r="K6"/>
    </row>
    <row r="7" spans="3:11" ht="12.75">
      <c r="C7" s="40" t="s">
        <v>3</v>
      </c>
      <c r="D7" s="66"/>
      <c r="E7" s="41" t="s">
        <v>4</v>
      </c>
      <c r="F7" s="82">
        <v>150000</v>
      </c>
      <c r="G7" s="82">
        <v>0</v>
      </c>
      <c r="H7"/>
      <c r="I7"/>
      <c r="J7"/>
      <c r="K7"/>
    </row>
    <row r="8" spans="3:11" ht="12.75">
      <c r="C8" s="44" t="s">
        <v>9</v>
      </c>
      <c r="D8" s="67"/>
      <c r="E8" s="45" t="s">
        <v>10</v>
      </c>
      <c r="F8" s="82">
        <v>0</v>
      </c>
      <c r="G8" s="82">
        <v>0</v>
      </c>
      <c r="H8"/>
      <c r="I8"/>
      <c r="J8"/>
      <c r="K8"/>
    </row>
    <row r="9" spans="3:11" ht="13.5" thickBot="1">
      <c r="C9" s="44" t="s">
        <v>11</v>
      </c>
      <c r="D9" s="67"/>
      <c r="E9" s="45" t="s">
        <v>12</v>
      </c>
      <c r="F9" s="83">
        <v>60</v>
      </c>
      <c r="G9" s="83">
        <v>80</v>
      </c>
      <c r="H9"/>
      <c r="I9"/>
      <c r="J9"/>
      <c r="K9"/>
    </row>
    <row r="10" spans="3:11" ht="15" thickBot="1">
      <c r="C10" s="46" t="s">
        <v>13</v>
      </c>
      <c r="D10" s="68"/>
      <c r="E10" s="47" t="s">
        <v>17</v>
      </c>
      <c r="F10" s="79">
        <v>-2500</v>
      </c>
      <c r="G10" s="48">
        <v>0</v>
      </c>
      <c r="H10"/>
      <c r="I10"/>
      <c r="J10"/>
      <c r="K10"/>
    </row>
    <row r="11" spans="3:11" ht="13.5" thickBot="1">
      <c r="C11" s="67"/>
      <c r="D11" s="67"/>
      <c r="E11" s="84"/>
      <c r="F11" s="49"/>
      <c r="G11" s="80"/>
      <c r="H11"/>
      <c r="I11"/>
      <c r="J11"/>
      <c r="K11"/>
    </row>
    <row r="12" spans="3:11" ht="13.5" thickBot="1">
      <c r="C12" s="50" t="s">
        <v>5</v>
      </c>
      <c r="D12" s="69"/>
      <c r="E12" s="51" t="s">
        <v>49</v>
      </c>
      <c r="F12" s="63">
        <v>12000</v>
      </c>
      <c r="H12"/>
      <c r="I12"/>
      <c r="J12"/>
      <c r="K12"/>
    </row>
    <row r="13" spans="3:11" ht="13.5" thickBot="1">
      <c r="C13" s="52"/>
      <c r="D13" s="39"/>
      <c r="E13" s="53" t="s">
        <v>48</v>
      </c>
      <c r="F13" s="63">
        <v>1000</v>
      </c>
      <c r="H13"/>
      <c r="I13"/>
      <c r="J13"/>
      <c r="K13"/>
    </row>
    <row r="14" spans="6:11" ht="13.5" thickBot="1">
      <c r="F14" s="49"/>
      <c r="H14"/>
      <c r="I14"/>
      <c r="J14"/>
      <c r="K14"/>
    </row>
    <row r="15" spans="3:11" ht="13.5" thickBot="1">
      <c r="C15" s="74" t="s">
        <v>22</v>
      </c>
      <c r="D15" s="75"/>
      <c r="E15" s="76"/>
      <c r="F15" s="77">
        <v>1</v>
      </c>
      <c r="G15" s="78">
        <v>2</v>
      </c>
      <c r="H15"/>
      <c r="I15"/>
      <c r="J15"/>
      <c r="K15"/>
    </row>
    <row r="16" spans="3:11" ht="12.75">
      <c r="C16" s="40" t="s">
        <v>14</v>
      </c>
      <c r="D16" s="66"/>
      <c r="E16" s="54" t="s">
        <v>18</v>
      </c>
      <c r="F16" s="49">
        <v>0</v>
      </c>
      <c r="G16" s="55">
        <v>0</v>
      </c>
      <c r="H16"/>
      <c r="I16"/>
      <c r="J16"/>
      <c r="K16"/>
    </row>
    <row r="17" spans="3:11" ht="12.75">
      <c r="C17" s="56" t="s">
        <v>3</v>
      </c>
      <c r="D17" s="70"/>
      <c r="E17" s="57" t="s">
        <v>4</v>
      </c>
      <c r="F17" s="5">
        <v>150000</v>
      </c>
      <c r="G17" s="58">
        <v>0</v>
      </c>
      <c r="H17"/>
      <c r="I17"/>
      <c r="J17"/>
      <c r="K17"/>
    </row>
    <row r="18" spans="3:7" ht="12.75">
      <c r="C18" s="44" t="s">
        <v>15</v>
      </c>
      <c r="D18" s="67"/>
      <c r="E18" s="57" t="s">
        <v>20</v>
      </c>
      <c r="F18" s="80">
        <v>720000</v>
      </c>
      <c r="G18" s="59">
        <v>960000</v>
      </c>
    </row>
    <row r="19" spans="3:7" ht="13.5" thickBot="1">
      <c r="C19" s="60" t="s">
        <v>16</v>
      </c>
      <c r="D19" s="71"/>
      <c r="E19" s="61" t="s">
        <v>21</v>
      </c>
      <c r="F19" s="81">
        <v>870000</v>
      </c>
      <c r="G19" s="62">
        <v>960000</v>
      </c>
    </row>
    <row r="20" spans="3:7" ht="13.5" thickBot="1">
      <c r="C20" s="60" t="s">
        <v>8</v>
      </c>
      <c r="D20" s="71"/>
      <c r="E20" s="61" t="s">
        <v>19</v>
      </c>
      <c r="F20" s="81">
        <v>-870000</v>
      </c>
      <c r="G20" s="62">
        <v>-960000</v>
      </c>
    </row>
    <row r="21" spans="1:11" ht="13.5" thickBot="1">
      <c r="A21"/>
      <c r="B21"/>
      <c r="C21"/>
      <c r="D21"/>
      <c r="E21"/>
      <c r="F21"/>
      <c r="G21"/>
      <c r="H21"/>
      <c r="I21"/>
      <c r="J21"/>
      <c r="K21"/>
    </row>
    <row r="22" spans="1:11" ht="13.5" thickBot="1">
      <c r="A22" s="10" t="s">
        <v>58</v>
      </c>
      <c r="B22"/>
      <c r="C22" s="50" t="s">
        <v>5</v>
      </c>
      <c r="D22" s="69"/>
      <c r="E22" s="51" t="s">
        <v>49</v>
      </c>
      <c r="F22" s="63">
        <v>7500</v>
      </c>
      <c r="H22"/>
      <c r="I22"/>
      <c r="J22"/>
      <c r="K22"/>
    </row>
    <row r="23" spans="3:6" ht="13.5" thickBot="1">
      <c r="C23" s="52"/>
      <c r="D23" s="39"/>
      <c r="E23" s="53" t="s">
        <v>48</v>
      </c>
      <c r="F23" s="63">
        <v>100</v>
      </c>
    </row>
    <row r="24" ht="13.5" thickBot="1">
      <c r="F24" s="49"/>
    </row>
    <row r="25" spans="3:7" ht="13.5" thickBot="1">
      <c r="C25" s="74" t="s">
        <v>22</v>
      </c>
      <c r="D25" s="75"/>
      <c r="E25" s="76"/>
      <c r="F25" s="77">
        <v>1</v>
      </c>
      <c r="G25" s="78">
        <v>2</v>
      </c>
    </row>
    <row r="26" spans="3:7" ht="12.75">
      <c r="C26" s="40" t="s">
        <v>14</v>
      </c>
      <c r="D26" s="66"/>
      <c r="E26" s="54" t="s">
        <v>18</v>
      </c>
      <c r="F26" s="49">
        <v>0</v>
      </c>
      <c r="G26" s="55">
        <v>0</v>
      </c>
    </row>
    <row r="27" spans="3:7" ht="12.75">
      <c r="C27" s="56" t="s">
        <v>3</v>
      </c>
      <c r="D27" s="70"/>
      <c r="E27" s="57" t="s">
        <v>4</v>
      </c>
      <c r="F27" s="5">
        <v>150000</v>
      </c>
      <c r="G27" s="58">
        <v>0</v>
      </c>
    </row>
    <row r="28" spans="3:7" ht="12.75">
      <c r="C28" s="44" t="s">
        <v>15</v>
      </c>
      <c r="D28" s="67"/>
      <c r="E28" s="57" t="s">
        <v>20</v>
      </c>
      <c r="F28" s="80">
        <v>450000</v>
      </c>
      <c r="G28" s="59">
        <v>600000</v>
      </c>
    </row>
    <row r="29" spans="3:7" ht="13.5" thickBot="1">
      <c r="C29" s="60" t="s">
        <v>16</v>
      </c>
      <c r="D29" s="71"/>
      <c r="E29" s="61" t="s">
        <v>21</v>
      </c>
      <c r="F29" s="81">
        <v>600000</v>
      </c>
      <c r="G29" s="62">
        <v>600000</v>
      </c>
    </row>
    <row r="30" spans="3:7" ht="13.5" thickBot="1">
      <c r="C30" s="60" t="s">
        <v>8</v>
      </c>
      <c r="D30" s="71"/>
      <c r="E30" s="61" t="s">
        <v>19</v>
      </c>
      <c r="F30" s="81">
        <v>-600000</v>
      </c>
      <c r="G30" s="62">
        <v>-600000</v>
      </c>
    </row>
    <row r="31" spans="3:7" ht="12.75">
      <c r="C31" s="67"/>
      <c r="D31" s="67"/>
      <c r="E31" s="85"/>
      <c r="F31" s="80"/>
      <c r="G31" s="80"/>
    </row>
    <row r="32" spans="3:7" ht="12.75">
      <c r="C32" s="67"/>
      <c r="D32" s="67"/>
      <c r="E32" s="85"/>
      <c r="F32" s="80"/>
      <c r="G32" s="80"/>
    </row>
    <row r="33" spans="1:2" ht="12.75">
      <c r="A33" s="10" t="s">
        <v>47</v>
      </c>
      <c r="B33" s="72" t="s">
        <v>53</v>
      </c>
    </row>
    <row r="35" ht="13.5" thickBot="1">
      <c r="F35" s="39"/>
    </row>
    <row r="36" spans="3:6" ht="12.75">
      <c r="C36" s="40" t="s">
        <v>3</v>
      </c>
      <c r="D36" s="66"/>
      <c r="E36" s="41" t="s">
        <v>4</v>
      </c>
      <c r="F36" s="64">
        <v>42000</v>
      </c>
    </row>
    <row r="37" spans="3:6" ht="12.75">
      <c r="C37" s="44" t="s">
        <v>9</v>
      </c>
      <c r="D37" s="67"/>
      <c r="E37" s="45" t="s">
        <v>10</v>
      </c>
      <c r="F37" s="64">
        <v>7</v>
      </c>
    </row>
    <row r="38" spans="3:6" ht="13.5" thickBot="1">
      <c r="C38" s="44" t="s">
        <v>11</v>
      </c>
      <c r="D38" s="67"/>
      <c r="E38" s="45" t="s">
        <v>12</v>
      </c>
      <c r="F38" s="64">
        <v>3</v>
      </c>
    </row>
    <row r="39" spans="3:6" ht="15" thickBot="1">
      <c r="C39" s="46" t="s">
        <v>13</v>
      </c>
      <c r="D39" s="68"/>
      <c r="E39" s="47" t="s">
        <v>17</v>
      </c>
      <c r="F39" s="48">
        <v>10500</v>
      </c>
    </row>
    <row r="40" ht="13.5" thickBot="1">
      <c r="F40" s="49"/>
    </row>
    <row r="41" spans="3:6" ht="13.5" thickBot="1">
      <c r="C41" s="50" t="s">
        <v>5</v>
      </c>
      <c r="D41" s="69"/>
      <c r="E41" s="51" t="s">
        <v>49</v>
      </c>
      <c r="F41" s="63">
        <v>10000</v>
      </c>
    </row>
    <row r="42" spans="3:6" ht="13.5" thickBot="1">
      <c r="C42" s="52"/>
      <c r="D42" s="39"/>
      <c r="E42" s="53" t="s">
        <v>48</v>
      </c>
      <c r="F42" s="63">
        <v>1000</v>
      </c>
    </row>
    <row r="43" ht="13.5" thickBot="1"/>
    <row r="44" spans="3:6" ht="12.75">
      <c r="C44" s="40" t="s">
        <v>14</v>
      </c>
      <c r="D44" s="66"/>
      <c r="E44" s="54" t="s">
        <v>18</v>
      </c>
      <c r="F44" s="55">
        <v>70000</v>
      </c>
    </row>
    <row r="45" spans="3:6" ht="12.75">
      <c r="C45" s="56" t="s">
        <v>3</v>
      </c>
      <c r="D45" s="70"/>
      <c r="E45" s="57" t="s">
        <v>4</v>
      </c>
      <c r="F45" s="58">
        <v>42000</v>
      </c>
    </row>
    <row r="46" spans="3:6" ht="12.75">
      <c r="C46" s="44" t="s">
        <v>15</v>
      </c>
      <c r="D46" s="67"/>
      <c r="E46" s="57" t="s">
        <v>20</v>
      </c>
      <c r="F46" s="59">
        <v>30000</v>
      </c>
    </row>
    <row r="47" spans="3:6" ht="13.5" thickBot="1">
      <c r="C47" s="60" t="s">
        <v>16</v>
      </c>
      <c r="D47" s="71"/>
      <c r="E47" s="61" t="s">
        <v>21</v>
      </c>
      <c r="F47" s="62">
        <v>72000</v>
      </c>
    </row>
    <row r="48" spans="3:6" ht="13.5" thickBot="1">
      <c r="C48" s="60" t="s">
        <v>8</v>
      </c>
      <c r="D48" s="71"/>
      <c r="E48" s="61" t="s">
        <v>19</v>
      </c>
      <c r="F48" s="62">
        <v>-2000</v>
      </c>
    </row>
    <row r="49" ht="13.5" thickBot="1"/>
    <row r="50" spans="3:6" ht="13.5" thickBot="1">
      <c r="C50" s="50" t="s">
        <v>5</v>
      </c>
      <c r="D50" s="69"/>
      <c r="E50" s="51" t="s">
        <v>49</v>
      </c>
      <c r="F50" s="63">
        <v>12000</v>
      </c>
    </row>
    <row r="51" spans="3:6" ht="13.5" thickBot="1">
      <c r="C51" s="52"/>
      <c r="D51" s="39"/>
      <c r="E51" s="53" t="s">
        <v>48</v>
      </c>
      <c r="F51" s="63">
        <v>1000</v>
      </c>
    </row>
    <row r="52" ht="13.5" thickBot="1"/>
    <row r="53" spans="3:6" ht="12.75">
      <c r="C53" s="40" t="s">
        <v>14</v>
      </c>
      <c r="D53" s="66"/>
      <c r="E53" s="54" t="s">
        <v>18</v>
      </c>
      <c r="F53" s="55">
        <v>84000</v>
      </c>
    </row>
    <row r="54" spans="3:6" ht="12.75">
      <c r="C54" s="56" t="s">
        <v>3</v>
      </c>
      <c r="D54" s="70"/>
      <c r="E54" s="57" t="s">
        <v>4</v>
      </c>
      <c r="F54" s="58">
        <v>42000</v>
      </c>
    </row>
    <row r="55" spans="3:6" ht="12.75">
      <c r="C55" s="44" t="s">
        <v>15</v>
      </c>
      <c r="D55" s="67"/>
      <c r="E55" s="57" t="s">
        <v>20</v>
      </c>
      <c r="F55" s="59">
        <v>36000</v>
      </c>
    </row>
    <row r="56" spans="3:6" ht="13.5" thickBot="1">
      <c r="C56" s="60" t="s">
        <v>16</v>
      </c>
      <c r="D56" s="71"/>
      <c r="E56" s="61" t="s">
        <v>21</v>
      </c>
      <c r="F56" s="62">
        <v>78000</v>
      </c>
    </row>
    <row r="57" spans="3:6" ht="13.5" thickBot="1">
      <c r="C57" s="60" t="s">
        <v>8</v>
      </c>
      <c r="D57" s="71"/>
      <c r="E57" s="61" t="s">
        <v>19</v>
      </c>
      <c r="F57" s="62">
        <v>6000</v>
      </c>
    </row>
    <row r="58" ht="13.5" thickBot="1"/>
    <row r="59" spans="3:6" ht="13.5" thickBot="1">
      <c r="C59" s="50" t="s">
        <v>5</v>
      </c>
      <c r="D59" s="69"/>
      <c r="E59" s="51" t="s">
        <v>49</v>
      </c>
      <c r="F59" s="63">
        <v>15000</v>
      </c>
    </row>
    <row r="60" spans="3:6" ht="13.5" thickBot="1">
      <c r="C60" s="52"/>
      <c r="D60" s="39"/>
      <c r="E60" s="53" t="s">
        <v>48</v>
      </c>
      <c r="F60" s="63">
        <v>1000</v>
      </c>
    </row>
    <row r="61" ht="13.5" thickBot="1"/>
    <row r="62" spans="3:6" ht="12.75">
      <c r="C62" s="40" t="s">
        <v>14</v>
      </c>
      <c r="D62" s="66"/>
      <c r="E62" s="54" t="s">
        <v>18</v>
      </c>
      <c r="F62" s="55">
        <v>105000</v>
      </c>
    </row>
    <row r="63" spans="3:6" ht="12.75">
      <c r="C63" s="56" t="s">
        <v>3</v>
      </c>
      <c r="D63" s="70"/>
      <c r="E63" s="57" t="s">
        <v>4</v>
      </c>
      <c r="F63" s="58">
        <v>42000</v>
      </c>
    </row>
    <row r="64" spans="3:6" ht="12.75">
      <c r="C64" s="44" t="s">
        <v>15</v>
      </c>
      <c r="D64" s="67"/>
      <c r="E64" s="57" t="s">
        <v>20</v>
      </c>
      <c r="F64" s="59">
        <v>45000</v>
      </c>
    </row>
    <row r="65" spans="3:6" ht="13.5" thickBot="1">
      <c r="C65" s="60" t="s">
        <v>16</v>
      </c>
      <c r="D65" s="71"/>
      <c r="E65" s="61" t="s">
        <v>21</v>
      </c>
      <c r="F65" s="62">
        <v>87000</v>
      </c>
    </row>
    <row r="66" spans="3:6" ht="13.5" thickBot="1">
      <c r="C66" s="60" t="s">
        <v>8</v>
      </c>
      <c r="D66" s="71"/>
      <c r="E66" s="61" t="s">
        <v>19</v>
      </c>
      <c r="F66" s="62">
        <v>18000</v>
      </c>
    </row>
    <row r="69" spans="1:2" ht="12.75">
      <c r="A69" s="10" t="s">
        <v>55</v>
      </c>
      <c r="B69" s="3" t="s">
        <v>29</v>
      </c>
    </row>
    <row r="70" ht="13.5" thickBot="1">
      <c r="B70" s="3"/>
    </row>
    <row r="71" spans="2:4" ht="13.5" thickBot="1">
      <c r="B71" s="3"/>
      <c r="C71" s="4" t="s">
        <v>37</v>
      </c>
      <c r="D71" s="8">
        <f>8*250</f>
        <v>2000</v>
      </c>
    </row>
    <row r="72" ht="13.5" thickBot="1">
      <c r="B72" s="3"/>
    </row>
    <row r="73" spans="3:9" ht="12.75">
      <c r="C73" s="11"/>
      <c r="D73" s="12"/>
      <c r="E73" s="86" t="s">
        <v>42</v>
      </c>
      <c r="F73" s="25" t="s">
        <v>43</v>
      </c>
      <c r="G73" s="26"/>
      <c r="H73" s="87"/>
      <c r="I73" s="88"/>
    </row>
    <row r="74" spans="3:9" ht="12.75">
      <c r="C74" s="19"/>
      <c r="D74" s="15" t="s">
        <v>31</v>
      </c>
      <c r="E74" s="15" t="s">
        <v>43</v>
      </c>
      <c r="F74" s="16" t="s">
        <v>44</v>
      </c>
      <c r="G74" s="17"/>
      <c r="H74" s="20" t="s">
        <v>22</v>
      </c>
      <c r="I74" s="17"/>
    </row>
    <row r="75" spans="3:9" ht="13.5" thickBot="1">
      <c r="C75" s="21" t="s">
        <v>30</v>
      </c>
      <c r="D75" s="22" t="s">
        <v>32</v>
      </c>
      <c r="E75" s="22" t="s">
        <v>44</v>
      </c>
      <c r="F75" s="23" t="s">
        <v>45</v>
      </c>
      <c r="G75" s="24"/>
      <c r="H75" s="23" t="s">
        <v>38</v>
      </c>
      <c r="I75" s="24"/>
    </row>
    <row r="76" spans="3:9" ht="12.75">
      <c r="C76" s="29" t="s">
        <v>59</v>
      </c>
      <c r="D76" s="30">
        <v>1200</v>
      </c>
      <c r="E76" s="30">
        <v>1</v>
      </c>
      <c r="F76" s="25">
        <v>1200</v>
      </c>
      <c r="G76" s="26"/>
      <c r="H76" s="16">
        <v>0.6</v>
      </c>
      <c r="I76" s="17"/>
    </row>
    <row r="77" spans="3:9" ht="12.75">
      <c r="C77" s="31" t="s">
        <v>60</v>
      </c>
      <c r="D77" s="32">
        <v>900</v>
      </c>
      <c r="E77" s="32">
        <v>3</v>
      </c>
      <c r="F77" s="16">
        <v>2700</v>
      </c>
      <c r="G77" s="17"/>
      <c r="H77" s="16">
        <v>1.35</v>
      </c>
      <c r="I77" s="17"/>
    </row>
    <row r="78" spans="3:9" ht="12.75">
      <c r="C78" s="31"/>
      <c r="D78" s="32"/>
      <c r="E78" s="32"/>
      <c r="F78" s="16" t="s">
        <v>46</v>
      </c>
      <c r="G78" s="17"/>
      <c r="H78" s="16" t="s">
        <v>46</v>
      </c>
      <c r="I78" s="17"/>
    </row>
    <row r="79" spans="3:9" ht="12.75">
      <c r="C79" s="31"/>
      <c r="D79" s="32"/>
      <c r="E79" s="32"/>
      <c r="F79" s="16" t="s">
        <v>46</v>
      </c>
      <c r="G79" s="17"/>
      <c r="H79" s="16" t="s">
        <v>46</v>
      </c>
      <c r="I79" s="17"/>
    </row>
    <row r="80" spans="3:9" ht="12.75">
      <c r="C80" s="31"/>
      <c r="D80" s="32"/>
      <c r="E80" s="32"/>
      <c r="F80" s="16" t="s">
        <v>46</v>
      </c>
      <c r="G80" s="17"/>
      <c r="H80" s="16" t="s">
        <v>46</v>
      </c>
      <c r="I80" s="17"/>
    </row>
    <row r="81" spans="3:9" ht="13.5" thickBot="1">
      <c r="C81" s="33"/>
      <c r="D81" s="34"/>
      <c r="E81" s="34"/>
      <c r="F81" s="23" t="s">
        <v>46</v>
      </c>
      <c r="G81" s="24"/>
      <c r="H81" s="23" t="s">
        <v>46</v>
      </c>
      <c r="I81" s="24"/>
    </row>
    <row r="82" spans="5:9" ht="13.5" thickBot="1">
      <c r="E82" s="4" t="s">
        <v>36</v>
      </c>
      <c r="F82" s="27">
        <v>3900</v>
      </c>
      <c r="G82" s="28"/>
      <c r="H82" s="27">
        <v>1.95</v>
      </c>
      <c r="I82" s="28"/>
    </row>
    <row r="83" ht="13.5" thickBot="1">
      <c r="B83" s="3"/>
    </row>
    <row r="84" spans="3:9" ht="12.75">
      <c r="C84" s="11"/>
      <c r="D84" s="12"/>
      <c r="E84" s="86" t="s">
        <v>42</v>
      </c>
      <c r="F84" s="25" t="s">
        <v>43</v>
      </c>
      <c r="G84" s="26"/>
      <c r="H84" s="87"/>
      <c r="I84" s="88"/>
    </row>
    <row r="85" spans="3:9" ht="12.75">
      <c r="C85" s="19"/>
      <c r="D85" s="15" t="s">
        <v>31</v>
      </c>
      <c r="E85" s="15" t="s">
        <v>43</v>
      </c>
      <c r="F85" s="16" t="s">
        <v>44</v>
      </c>
      <c r="G85" s="17"/>
      <c r="H85" s="20" t="s">
        <v>22</v>
      </c>
      <c r="I85" s="17"/>
    </row>
    <row r="86" spans="3:9" ht="13.5" thickBot="1">
      <c r="C86" s="21" t="s">
        <v>30</v>
      </c>
      <c r="D86" s="22" t="s">
        <v>32</v>
      </c>
      <c r="E86" s="22" t="s">
        <v>44</v>
      </c>
      <c r="F86" s="23" t="s">
        <v>45</v>
      </c>
      <c r="G86" s="24"/>
      <c r="H86" s="23" t="s">
        <v>38</v>
      </c>
      <c r="I86" s="24"/>
    </row>
    <row r="87" spans="3:9" ht="12.75">
      <c r="C87" s="29" t="s">
        <v>59</v>
      </c>
      <c r="D87" s="30">
        <v>1200</v>
      </c>
      <c r="E87" s="30">
        <v>2</v>
      </c>
      <c r="F87" s="25">
        <v>2400</v>
      </c>
      <c r="G87" s="26"/>
      <c r="H87" s="16">
        <v>1.2</v>
      </c>
      <c r="I87" s="17"/>
    </row>
    <row r="88" spans="3:9" ht="12.75">
      <c r="C88" s="31" t="s">
        <v>60</v>
      </c>
      <c r="D88" s="32">
        <v>900</v>
      </c>
      <c r="E88" s="32">
        <v>2</v>
      </c>
      <c r="F88" s="16">
        <v>1800</v>
      </c>
      <c r="G88" s="17"/>
      <c r="H88" s="16">
        <v>0.9</v>
      </c>
      <c r="I88" s="17"/>
    </row>
    <row r="89" spans="3:9" ht="12.75">
      <c r="C89" s="31"/>
      <c r="D89" s="32"/>
      <c r="E89" s="32"/>
      <c r="F89" s="16" t="s">
        <v>46</v>
      </c>
      <c r="G89" s="17"/>
      <c r="H89" s="16" t="s">
        <v>46</v>
      </c>
      <c r="I89" s="17"/>
    </row>
    <row r="90" spans="3:9" ht="12.75">
      <c r="C90" s="31"/>
      <c r="D90" s="32"/>
      <c r="E90" s="32"/>
      <c r="F90" s="16" t="s">
        <v>46</v>
      </c>
      <c r="G90" s="17"/>
      <c r="H90" s="16" t="s">
        <v>46</v>
      </c>
      <c r="I90" s="17"/>
    </row>
    <row r="91" spans="3:9" ht="12.75">
      <c r="C91" s="31"/>
      <c r="D91" s="32"/>
      <c r="E91" s="32"/>
      <c r="F91" s="16" t="s">
        <v>46</v>
      </c>
      <c r="G91" s="17"/>
      <c r="H91" s="16" t="s">
        <v>46</v>
      </c>
      <c r="I91" s="17"/>
    </row>
    <row r="92" spans="3:9" ht="13.5" thickBot="1">
      <c r="C92" s="33"/>
      <c r="D92" s="34"/>
      <c r="E92" s="34"/>
      <c r="F92" s="23" t="s">
        <v>46</v>
      </c>
      <c r="G92" s="24"/>
      <c r="H92" s="23" t="s">
        <v>46</v>
      </c>
      <c r="I92" s="24"/>
    </row>
    <row r="93" spans="5:9" ht="13.5" thickBot="1">
      <c r="E93" s="4" t="s">
        <v>36</v>
      </c>
      <c r="F93" s="27">
        <v>4200</v>
      </c>
      <c r="G93" s="28"/>
      <c r="H93" s="27">
        <v>2.1</v>
      </c>
      <c r="I93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2001-03-22T02:09:35Z</cp:lastPrinted>
  <dcterms:created xsi:type="dcterms:W3CDTF">2001-02-09T20:59:58Z</dcterms:created>
  <dcterms:modified xsi:type="dcterms:W3CDTF">2001-04-04T18:53:10Z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