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Chapter 5 Sup" sheetId="1" r:id="rId1"/>
    <sheet name="Payoff Table" sheetId="2" r:id="rId2"/>
    <sheet name="Decision Tree" sheetId="3" r:id="rId3"/>
    <sheet name="Sensitivity Analysis" sheetId="4" r:id="rId4"/>
    <sheet name="Examples" sheetId="5" r:id="rId5"/>
    <sheet name="Solved Problems" sheetId="6" r:id="rId6"/>
  </sheets>
  <definedNames>
    <definedName name="counter14" localSheetId="0">#REF!</definedName>
    <definedName name="counter34">'Sensitivity Analysis'!$G$19</definedName>
    <definedName name="increment14" localSheetId="0">#REF!</definedName>
    <definedName name="increment34">'Sensitivity Analysis'!$G$20</definedName>
    <definedName name="input12" localSheetId="0">#REF!,#REF!</definedName>
    <definedName name="input13a" localSheetId="0">#REF!,#REF!,#REF!,#REF!,#REF!,#REF!,#REF!,#REF!,#REF!,#REF!,#REF!,#REF!,#REF!,#REF!</definedName>
    <definedName name="input13b" localSheetId="0">#REF!,#REF!,#REF!,#REF!,#REF!,#REF!,#REF!,#REF!,#REF!,#REF!,#REF!,#REF!,#REF!</definedName>
    <definedName name="input13c" localSheetId="0">#REF!,#REF!,#REF!,#REF!,#REF!,#REF!,#REF!,#REF!,#REF!,#REF!,#REF!,#REF!,#REF!</definedName>
    <definedName name="input14" localSheetId="0">#REF!</definedName>
    <definedName name="input31">'Payoff Table'!$C$3:$F$8,'Payoff Table'!$B$5:$B$8</definedName>
    <definedName name="input32">'Decision Tree'!$C$5,'Decision Tree'!$C$12,'Decision Tree'!$C$19,'Decision Tree'!$G$3,'Decision Tree'!$G$5,'Decision Tree'!$G$7,'Decision Tree'!$G$3:$J$3,'Decision Tree'!$G$5:$J$5,'Decision Tree'!$G$7:$J$7,'Decision Tree'!$G$10:$J$10,'Decision Tree'!$G$12:$J$12,'Decision Tree'!$G$14:$J$14,'Decision Tree'!$G$17:$J$17,'Decision Tree'!$G$19:$J$19,'Decision Tree'!$G$21:$J$21</definedName>
    <definedName name="input33a">'Decision Tree'!$C$5:$D$5,'Decision Tree'!$G$3:$J$3,'Decision Tree'!$G$5:$J$5,'Decision Tree'!$G$7:$J$7</definedName>
    <definedName name="input33b">'Decision Tree'!$C$12:$D$12,'Decision Tree'!$G$10:$J$10,'Decision Tree'!$G$12:$J$12,'Decision Tree'!$G$14:$J$14</definedName>
    <definedName name="input33c">'Decision Tree'!$C$19:$D$19,'Decision Tree'!$G$17:$J$17,'Decision Tree'!$G$19:$J$19,'Decision Tree'!$G$21:$J$21</definedName>
    <definedName name="input33d">'Decision Tree'!$C$26,'Decision Tree'!$C$26:$D$26,'Decision Tree'!$G$24:$J$24,'Decision Tree'!$G$26:$J$26,'Decision Tree'!$G$28:$J$28</definedName>
    <definedName name="input34">'Sensitivity Analysis'!$C$7:$D$10</definedName>
  </definedNames>
  <calcPr fullCalcOnLoad="1"/>
</workbook>
</file>

<file path=xl/sharedStrings.xml><?xml version="1.0" encoding="utf-8"?>
<sst xmlns="http://schemas.openxmlformats.org/spreadsheetml/2006/main" count="375" uniqueCount="81">
  <si>
    <t>Decision Tree</t>
  </si>
  <si>
    <t>Name</t>
  </si>
  <si>
    <t>Payoff</t>
  </si>
  <si>
    <t>Probability</t>
  </si>
  <si>
    <t>EMV</t>
  </si>
  <si>
    <t>Low Demand</t>
  </si>
  <si>
    <t>Build Small</t>
  </si>
  <si>
    <t>High Demand</t>
  </si>
  <si>
    <t>Build Large</t>
  </si>
  <si>
    <t>Notes:</t>
  </si>
  <si>
    <t>Payoff Table</t>
  </si>
  <si>
    <t>s1</t>
  </si>
  <si>
    <t>s2</t>
  </si>
  <si>
    <t>s3</t>
  </si>
  <si>
    <t>s4</t>
  </si>
  <si>
    <t>Min</t>
  </si>
  <si>
    <t>Max</t>
  </si>
  <si>
    <t>Avg</t>
  </si>
  <si>
    <t>a1</t>
  </si>
  <si>
    <t>a2</t>
  </si>
  <si>
    <t>a3</t>
  </si>
  <si>
    <t>a4</t>
  </si>
  <si>
    <t>EOL</t>
  </si>
  <si>
    <t>Enter costs as negative numbers.</t>
  </si>
  <si>
    <t>Be sure unused cells are blank (deleted), NOT zero.</t>
  </si>
  <si>
    <t>P(S2)</t>
  </si>
  <si>
    <t>States of Nature</t>
  </si>
  <si>
    <t>S1</t>
  </si>
  <si>
    <t>S2</t>
  </si>
  <si>
    <t>A</t>
  </si>
  <si>
    <t>Alternative</t>
  </si>
  <si>
    <t>B</t>
  </si>
  <si>
    <t>C</t>
  </si>
  <si>
    <t>D</t>
  </si>
  <si>
    <t>Intersection</t>
  </si>
  <si>
    <t>P(S1)</t>
  </si>
  <si>
    <t>A - B</t>
  </si>
  <si>
    <t>A - C</t>
  </si>
  <si>
    <t>A - D</t>
  </si>
  <si>
    <t>B - C</t>
  </si>
  <si>
    <t>B - D</t>
  </si>
  <si>
    <t>C - D</t>
  </si>
  <si>
    <t>Probability =</t>
  </si>
  <si>
    <t xml:space="preserve">Maximax </t>
  </si>
  <si>
    <t xml:space="preserve">Laplace </t>
  </si>
  <si>
    <t xml:space="preserve">Minimax regret </t>
  </si>
  <si>
    <t xml:space="preserve">EMV </t>
  </si>
  <si>
    <t xml:space="preserve">Maximin </t>
  </si>
  <si>
    <t>Criteria</t>
  </si>
  <si>
    <t>Optimal Alternative</t>
  </si>
  <si>
    <t>Value</t>
  </si>
  <si>
    <t xml:space="preserve">P(S2) = </t>
  </si>
  <si>
    <t xml:space="preserve">P(S1) = </t>
  </si>
  <si>
    <t xml:space="preserve">Max EMV = </t>
  </si>
  <si>
    <t>Opportunity Loss Table</t>
  </si>
  <si>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</si>
  <si>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</si>
  <si>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</si>
  <si>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</si>
  <si>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</si>
  <si>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Supplement to Chapter Five - Decision Theory</t>
  </si>
  <si>
    <t>Sensitivity Analysis</t>
  </si>
  <si>
    <t/>
  </si>
  <si>
    <t>S2.</t>
  </si>
  <si>
    <t>S4.</t>
  </si>
  <si>
    <t>S5.</t>
  </si>
  <si>
    <t>= EVPI</t>
  </si>
  <si>
    <t>S7.</t>
  </si>
  <si>
    <t>S8.</t>
  </si>
  <si>
    <t>New Bridge</t>
  </si>
  <si>
    <t>No</t>
  </si>
  <si>
    <t>1.</t>
  </si>
  <si>
    <t>2.</t>
  </si>
  <si>
    <t>3,4.</t>
  </si>
  <si>
    <t>Notes</t>
  </si>
  <si>
    <t>Back</t>
  </si>
  <si>
    <t>6.</t>
  </si>
  <si>
    <r>
      <t>D</t>
    </r>
    <r>
      <rPr>
        <b/>
        <sz val="10"/>
        <rFont val="Arial"/>
        <family val="2"/>
      </rPr>
      <t xml:space="preserve">P(S2) = </t>
    </r>
  </si>
  <si>
    <t>All rights Reserved.</t>
  </si>
  <si>
    <t>See Instructions template for complete instructions.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</si>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</sst>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"/>
    <numFmt numFmtId="167" formatCode=";;;"/>
    <numFmt numFmtId="168" formatCode="0.0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"/>
    <numFmt numFmtId="173" formatCode="0.000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.5"/>
      <name val="Arial"/>
      <family val="2"/>
    </font>
    <font>
      <b/>
      <sz val="9.25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0" fontId="1" fillId="0" borderId="0" xfId="0" applyFont="1" applyAlignment="1" applyProtection="1">
      <alignment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/>
      <protection hidden="1"/>
    </xf>
    <xf numFmtId="0" fontId="1" fillId="0" borderId="8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 horizontal="centerContinuous"/>
      <protection hidden="1"/>
    </xf>
    <xf numFmtId="0" fontId="0" fillId="0" borderId="2" xfId="0" applyBorder="1" applyAlignment="1" applyProtection="1">
      <alignment horizontal="centerContinuous"/>
      <protection hidden="1"/>
    </xf>
    <xf numFmtId="0" fontId="1" fillId="0" borderId="4" xfId="0" applyFont="1" applyBorder="1" applyAlignment="1" applyProtection="1">
      <alignment horizontal="centerContinuous"/>
      <protection hidden="1"/>
    </xf>
    <xf numFmtId="0" fontId="0" fillId="0" borderId="5" xfId="0" applyBorder="1" applyAlignment="1" applyProtection="1">
      <alignment horizontal="centerContinuous"/>
      <protection hidden="1"/>
    </xf>
    <xf numFmtId="0" fontId="1" fillId="0" borderId="7" xfId="0" applyFont="1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1" fillId="0" borderId="4" xfId="0" applyFont="1" applyFill="1" applyBorder="1" applyAlignment="1" applyProtection="1">
      <alignment horizontal="centerContinuous"/>
      <protection hidden="1"/>
    </xf>
    <xf numFmtId="0" fontId="0" fillId="0" borderId="6" xfId="0" applyBorder="1" applyAlignment="1" applyProtection="1">
      <alignment horizontal="centerContinuous"/>
      <protection hidden="1"/>
    </xf>
    <xf numFmtId="0" fontId="0" fillId="0" borderId="8" xfId="0" applyBorder="1" applyAlignment="1" applyProtection="1">
      <alignment horizontal="centerContinuous"/>
      <protection hidden="1"/>
    </xf>
    <xf numFmtId="0" fontId="1" fillId="0" borderId="7" xfId="0" applyFont="1" applyFill="1" applyBorder="1" applyAlignment="1" applyProtection="1">
      <alignment horizontal="centerContinuous"/>
      <protection hidden="1"/>
    </xf>
    <xf numFmtId="0" fontId="1" fillId="0" borderId="9" xfId="0" applyFont="1" applyBorder="1" applyAlignment="1" applyProtection="1">
      <alignment horizontal="centerContinuous"/>
      <protection hidden="1"/>
    </xf>
    <xf numFmtId="0" fontId="0" fillId="0" borderId="10" xfId="0" applyBorder="1" applyAlignment="1" applyProtection="1">
      <alignment horizontal="centerContinuous"/>
      <protection hidden="1"/>
    </xf>
    <xf numFmtId="0" fontId="0" fillId="0" borderId="11" xfId="0" applyBorder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10" xfId="0" applyBorder="1" applyAlignment="1" applyProtection="1">
      <alignment/>
      <protection hidden="1"/>
    </xf>
    <xf numFmtId="0" fontId="1" fillId="0" borderId="15" xfId="0" applyFont="1" applyBorder="1" applyAlignment="1" applyProtection="1" quotePrefix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" fillId="0" borderId="0" xfId="0" applyFont="1" applyAlignment="1" quotePrefix="1">
      <alignment horizontal="right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 quotePrefix="1">
      <alignment horizontal="right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Continuous"/>
      <protection hidden="1"/>
    </xf>
    <xf numFmtId="0" fontId="0" fillId="0" borderId="14" xfId="0" applyBorder="1" applyAlignment="1" applyProtection="1">
      <alignment/>
      <protection hidden="1"/>
    </xf>
    <xf numFmtId="0" fontId="1" fillId="0" borderId="4" xfId="0" applyFont="1" applyBorder="1" applyAlignment="1" applyProtection="1">
      <alignment horizontal="centerContinuous"/>
      <protection hidden="1"/>
    </xf>
    <xf numFmtId="168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Continuous"/>
      <protection hidden="1"/>
    </xf>
    <xf numFmtId="0" fontId="1" fillId="0" borderId="1" xfId="0" applyFont="1" applyBorder="1" applyAlignment="1" applyProtection="1" quotePrefix="1">
      <alignment horizontal="center"/>
      <protection hidden="1"/>
    </xf>
    <xf numFmtId="0" fontId="1" fillId="0" borderId="2" xfId="0" applyFont="1" applyBorder="1" applyAlignment="1" applyProtection="1" quotePrefix="1">
      <alignment horizontal="center"/>
      <protection hidden="1"/>
    </xf>
    <xf numFmtId="0" fontId="1" fillId="0" borderId="7" xfId="0" applyFont="1" applyBorder="1" applyAlignment="1" applyProtection="1">
      <alignment horizontal="centerContinuous"/>
      <protection hidden="1"/>
    </xf>
    <xf numFmtId="0" fontId="1" fillId="0" borderId="0" xfId="0" applyFont="1" applyAlignment="1" applyProtection="1" quotePrefix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Continuous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10" fillId="0" borderId="0" xfId="20" applyFont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173" fontId="1" fillId="0" borderId="0" xfId="0" applyNumberFormat="1" applyFont="1" applyBorder="1" applyAlignment="1" applyProtection="1">
      <alignment horizontal="center"/>
      <protection hidden="1"/>
    </xf>
    <xf numFmtId="173" fontId="1" fillId="0" borderId="8" xfId="0" applyNumberFormat="1" applyFont="1" applyBorder="1" applyAlignment="1" applyProtection="1">
      <alignment horizontal="center"/>
      <protection hidden="1"/>
    </xf>
    <xf numFmtId="173" fontId="1" fillId="0" borderId="10" xfId="0" applyNumberFormat="1" applyFont="1" applyBorder="1" applyAlignment="1" applyProtection="1">
      <alignment horizontal="center"/>
      <protection hidden="1"/>
    </xf>
    <xf numFmtId="173" fontId="1" fillId="0" borderId="11" xfId="0" applyNumberFormat="1" applyFont="1" applyBorder="1" applyAlignment="1" applyProtection="1">
      <alignment horizontal="center"/>
      <protection hidden="1"/>
    </xf>
    <xf numFmtId="0" fontId="3" fillId="0" borderId="0" xfId="20" applyAlignment="1" applyProtection="1">
      <alignment horizontal="left"/>
      <protection hidden="1"/>
    </xf>
    <xf numFmtId="0" fontId="3" fillId="0" borderId="0" xfId="20" applyAlignment="1">
      <alignment/>
    </xf>
    <xf numFmtId="0" fontId="3" fillId="0" borderId="0" xfId="20" applyAlignment="1" applyProtection="1">
      <alignment horizontal="left"/>
      <protection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 textRotation="90"/>
      <protection hidden="1"/>
    </xf>
    <xf numFmtId="0" fontId="1" fillId="0" borderId="13" xfId="0" applyFont="1" applyBorder="1" applyAlignment="1" applyProtection="1">
      <alignment horizontal="left" textRotation="90"/>
      <protection hidden="1"/>
    </xf>
    <xf numFmtId="0" fontId="1" fillId="0" borderId="7" xfId="0" applyFont="1" applyBorder="1" applyAlignment="1" applyProtection="1">
      <alignment horizontal="left" textRotation="90"/>
      <protection hidden="1"/>
    </xf>
    <xf numFmtId="0" fontId="0" fillId="0" borderId="7" xfId="0" applyBorder="1" applyAlignment="1" applyProtection="1">
      <alignment textRotation="90"/>
      <protection hidden="1"/>
    </xf>
    <xf numFmtId="0" fontId="0" fillId="0" borderId="9" xfId="0" applyBorder="1" applyAlignment="1" applyProtection="1">
      <alignment textRotation="90"/>
      <protection hidden="1"/>
    </xf>
    <xf numFmtId="0" fontId="0" fillId="0" borderId="10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"/>
          <c:w val="0.943"/>
          <c:h val="0.8895"/>
        </c:manualLayout>
      </c:layout>
      <c:scatterChart>
        <c:scatterStyle val="smooth"/>
        <c:varyColors val="0"/>
        <c:ser>
          <c:idx val="0"/>
          <c:order val="0"/>
          <c:tx>
            <c:strRef>
              <c:f>'Sensitivity Analysis'!$B$7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'Sensitivity Analysis'!$F$5:$F$15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'Sensitivity Analysis'!$G$5:$G$15</c:f>
              <c:numCache>
                <c:ptCount val="11"/>
                <c:pt idx="0">
                  <c:v>4</c:v>
                </c:pt>
                <c:pt idx="1">
                  <c:v>4.800000000000001</c:v>
                </c:pt>
                <c:pt idx="2">
                  <c:v>5.6000000000000005</c:v>
                </c:pt>
                <c:pt idx="3">
                  <c:v>6.3999999999999995</c:v>
                </c:pt>
                <c:pt idx="4">
                  <c:v>7.200000000000001</c:v>
                </c:pt>
                <c:pt idx="5">
                  <c:v>8</c:v>
                </c:pt>
                <c:pt idx="6">
                  <c:v>8.799999999999999</c:v>
                </c:pt>
                <c:pt idx="7">
                  <c:v>9.599999999999998</c:v>
                </c:pt>
                <c:pt idx="8">
                  <c:v>10.400000000000002</c:v>
                </c:pt>
                <c:pt idx="9">
                  <c:v>11.200000000000001</c:v>
                </c:pt>
                <c:pt idx="10">
                  <c:v>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'Sensitivity Analysis'!$B$8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'Sensitivity Analysis'!$F$5:$F$15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'Sensitivity Analysis'!$H$5:$H$15</c:f>
              <c:numCache>
                <c:ptCount val="11"/>
                <c:pt idx="0">
                  <c:v>16</c:v>
                </c:pt>
                <c:pt idx="1">
                  <c:v>14.6</c:v>
                </c:pt>
                <c:pt idx="2">
                  <c:v>13.200000000000001</c:v>
                </c:pt>
                <c:pt idx="3">
                  <c:v>11.799999999999999</c:v>
                </c:pt>
                <c:pt idx="4">
                  <c:v>10.4</c:v>
                </c:pt>
                <c:pt idx="5">
                  <c:v>9</c:v>
                </c:pt>
                <c:pt idx="6">
                  <c:v>7.6000000000000005</c:v>
                </c:pt>
                <c:pt idx="7">
                  <c:v>6.200000000000001</c:v>
                </c:pt>
                <c:pt idx="8">
                  <c:v>4.799999999999999</c:v>
                </c:pt>
                <c:pt idx="9">
                  <c:v>3.3999999999999995</c:v>
                </c:pt>
                <c:pt idx="10">
                  <c:v>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'Sensitivity Analysis'!$B$9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'Sensitivity Analysis'!$F$5:$F$15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'Sensitivity Analysis'!$I$5:$I$15</c:f>
              <c:numCache>
                <c:ptCount val="11"/>
                <c:pt idx="0">
                  <c:v>12</c:v>
                </c:pt>
                <c:pt idx="1">
                  <c:v>11.600000000000001</c:v>
                </c:pt>
                <c:pt idx="2">
                  <c:v>11.200000000000001</c:v>
                </c:pt>
                <c:pt idx="3">
                  <c:v>10.799999999999999</c:v>
                </c:pt>
                <c:pt idx="4">
                  <c:v>10.399999999999999</c:v>
                </c:pt>
                <c:pt idx="5">
                  <c:v>10</c:v>
                </c:pt>
                <c:pt idx="6">
                  <c:v>9.600000000000001</c:v>
                </c:pt>
                <c:pt idx="7">
                  <c:v>9.2</c:v>
                </c:pt>
                <c:pt idx="8">
                  <c:v>8.8</c:v>
                </c:pt>
                <c:pt idx="9">
                  <c:v>8.4</c:v>
                </c:pt>
                <c:pt idx="10">
                  <c:v>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'Sensitivity Analysis'!$B$10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'Sensitivity Analysis'!$F$5:$F$15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'Sensitivity Analysis'!$J$5:$J$15</c:f>
              <c:numCach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'Sensitivity Analysis'!$F$16:$F$17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'Sensitivity Analysis'!$G$16:$G$17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1"/>
        </c:ser>
        <c:axId val="62677564"/>
        <c:axId val="27227165"/>
      </c:scatterChart>
      <c:valAx>
        <c:axId val="6267756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P(S2)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7227165"/>
        <c:crosses val="autoZero"/>
        <c:crossBetween val="midCat"/>
        <c:dispUnits/>
      </c:valAx>
      <c:valAx>
        <c:axId val="27227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2677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"/>
          <c:y val="0.897"/>
        </c:manualLayout>
      </c:layout>
      <c:overlay val="0"/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38100</xdr:rowOff>
    </xdr:from>
    <xdr:to>
      <xdr:col>5</xdr:col>
      <xdr:colOff>742950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4</xdr:row>
      <xdr:rowOff>66675</xdr:rowOff>
    </xdr:from>
    <xdr:to>
      <xdr:col>5</xdr:col>
      <xdr:colOff>466725</xdr:colOff>
      <xdr:row>5</xdr:row>
      <xdr:rowOff>104775</xdr:rowOff>
    </xdr:to>
    <xdr:sp>
      <xdr:nvSpPr>
        <xdr:cNvPr id="1" name="Oval 1"/>
        <xdr:cNvSpPr>
          <a:spLocks/>
        </xdr:cNvSpPr>
      </xdr:nvSpPr>
      <xdr:spPr>
        <a:xfrm>
          <a:off x="3448050" y="723900"/>
          <a:ext cx="209550" cy="20955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0</xdr:colOff>
      <xdr:row>2</xdr:row>
      <xdr:rowOff>76200</xdr:rowOff>
    </xdr:from>
    <xdr:to>
      <xdr:col>10</xdr:col>
      <xdr:colOff>0</xdr:colOff>
      <xdr:row>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953250" y="400050"/>
          <a:ext cx="0" cy="95250"/>
        </a:xfrm>
        <a:prstGeom prst="rect">
          <a:avLst/>
        </a:prstGeom>
        <a:solidFill>
          <a:srgbClr val="666699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76200</xdr:rowOff>
    </xdr:from>
    <xdr:to>
      <xdr:col>10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6953250" y="733425"/>
          <a:ext cx="0" cy="95250"/>
        </a:xfrm>
        <a:prstGeom prst="rect">
          <a:avLst/>
        </a:prstGeom>
        <a:solidFill>
          <a:srgbClr val="666699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66675</xdr:rowOff>
    </xdr:from>
    <xdr:to>
      <xdr:col>1</xdr:col>
      <xdr:colOff>209550</xdr:colOff>
      <xdr:row>12</xdr:row>
      <xdr:rowOff>104775</xdr:rowOff>
    </xdr:to>
    <xdr:sp>
      <xdr:nvSpPr>
        <xdr:cNvPr id="4" name="Rectangle 13"/>
        <xdr:cNvSpPr>
          <a:spLocks/>
        </xdr:cNvSpPr>
      </xdr:nvSpPr>
      <xdr:spPr>
        <a:xfrm>
          <a:off x="180975" y="1885950"/>
          <a:ext cx="209550" cy="2095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2</xdr:col>
      <xdr:colOff>9525</xdr:colOff>
      <xdr:row>1</xdr:row>
      <xdr:rowOff>9525</xdr:rowOff>
    </xdr:from>
    <xdr:to>
      <xdr:col>2</xdr:col>
      <xdr:colOff>561975</xdr:colOff>
      <xdr:row>2</xdr:row>
      <xdr:rowOff>114300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7145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11</xdr:row>
      <xdr:rowOff>66675</xdr:rowOff>
    </xdr:from>
    <xdr:to>
      <xdr:col>5</xdr:col>
      <xdr:colOff>466725</xdr:colOff>
      <xdr:row>12</xdr:row>
      <xdr:rowOff>104775</xdr:rowOff>
    </xdr:to>
    <xdr:sp>
      <xdr:nvSpPr>
        <xdr:cNvPr id="6" name="Oval 15"/>
        <xdr:cNvSpPr>
          <a:spLocks/>
        </xdr:cNvSpPr>
      </xdr:nvSpPr>
      <xdr:spPr>
        <a:xfrm>
          <a:off x="3448050" y="1885950"/>
          <a:ext cx="209550" cy="20955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257175</xdr:colOff>
      <xdr:row>18</xdr:row>
      <xdr:rowOff>66675</xdr:rowOff>
    </xdr:from>
    <xdr:to>
      <xdr:col>5</xdr:col>
      <xdr:colOff>466725</xdr:colOff>
      <xdr:row>19</xdr:row>
      <xdr:rowOff>104775</xdr:rowOff>
    </xdr:to>
    <xdr:sp>
      <xdr:nvSpPr>
        <xdr:cNvPr id="7" name="Oval 16"/>
        <xdr:cNvSpPr>
          <a:spLocks/>
        </xdr:cNvSpPr>
      </xdr:nvSpPr>
      <xdr:spPr>
        <a:xfrm>
          <a:off x="3448050" y="3048000"/>
          <a:ext cx="209550" cy="20955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257175</xdr:colOff>
      <xdr:row>25</xdr:row>
      <xdr:rowOff>66675</xdr:rowOff>
    </xdr:from>
    <xdr:to>
      <xdr:col>5</xdr:col>
      <xdr:colOff>466725</xdr:colOff>
      <xdr:row>26</xdr:row>
      <xdr:rowOff>104775</xdr:rowOff>
    </xdr:to>
    <xdr:sp>
      <xdr:nvSpPr>
        <xdr:cNvPr id="8" name="Oval 17"/>
        <xdr:cNvSpPr>
          <a:spLocks/>
        </xdr:cNvSpPr>
      </xdr:nvSpPr>
      <xdr:spPr>
        <a:xfrm>
          <a:off x="3448050" y="4210050"/>
          <a:ext cx="209550" cy="20955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66675</xdr:rowOff>
    </xdr:from>
    <xdr:to>
      <xdr:col>9</xdr:col>
      <xdr:colOff>723900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2524125" y="228600"/>
        <a:ext cx="44005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9525</xdr:rowOff>
    </xdr:from>
    <xdr:to>
      <xdr:col>7</xdr:col>
      <xdr:colOff>180975</xdr:colOff>
      <xdr:row>20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29908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</xdr:row>
      <xdr:rowOff>38100</xdr:rowOff>
    </xdr:from>
    <xdr:to>
      <xdr:col>3</xdr:col>
      <xdr:colOff>590550</xdr:colOff>
      <xdr:row>2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4025" y="200025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33</xdr:row>
      <xdr:rowOff>66675</xdr:rowOff>
    </xdr:from>
    <xdr:to>
      <xdr:col>6</xdr:col>
      <xdr:colOff>466725</xdr:colOff>
      <xdr:row>34</xdr:row>
      <xdr:rowOff>104775</xdr:rowOff>
    </xdr:to>
    <xdr:sp>
      <xdr:nvSpPr>
        <xdr:cNvPr id="1" name="Oval 1"/>
        <xdr:cNvSpPr>
          <a:spLocks/>
        </xdr:cNvSpPr>
      </xdr:nvSpPr>
      <xdr:spPr>
        <a:xfrm>
          <a:off x="3771900" y="5524500"/>
          <a:ext cx="209550" cy="20955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40</xdr:row>
      <xdr:rowOff>66675</xdr:rowOff>
    </xdr:from>
    <xdr:to>
      <xdr:col>2</xdr:col>
      <xdr:colOff>209550</xdr:colOff>
      <xdr:row>41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428625" y="6686550"/>
          <a:ext cx="209550" cy="2095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257175</xdr:colOff>
      <xdr:row>40</xdr:row>
      <xdr:rowOff>66675</xdr:rowOff>
    </xdr:from>
    <xdr:to>
      <xdr:col>6</xdr:col>
      <xdr:colOff>466725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3771900" y="6686550"/>
          <a:ext cx="209550" cy="20955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257175</xdr:colOff>
      <xdr:row>43</xdr:row>
      <xdr:rowOff>0</xdr:rowOff>
    </xdr:from>
    <xdr:to>
      <xdr:col>6</xdr:col>
      <xdr:colOff>466725</xdr:colOff>
      <xdr:row>43</xdr:row>
      <xdr:rowOff>0</xdr:rowOff>
    </xdr:to>
    <xdr:sp>
      <xdr:nvSpPr>
        <xdr:cNvPr id="4" name="Oval 4"/>
        <xdr:cNvSpPr>
          <a:spLocks/>
        </xdr:cNvSpPr>
      </xdr:nvSpPr>
      <xdr:spPr>
        <a:xfrm>
          <a:off x="3771900" y="7124700"/>
          <a:ext cx="209550" cy="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257175</xdr:colOff>
      <xdr:row>33</xdr:row>
      <xdr:rowOff>66675</xdr:rowOff>
    </xdr:from>
    <xdr:to>
      <xdr:col>6</xdr:col>
      <xdr:colOff>466725</xdr:colOff>
      <xdr:row>34</xdr:row>
      <xdr:rowOff>104775</xdr:rowOff>
    </xdr:to>
    <xdr:sp>
      <xdr:nvSpPr>
        <xdr:cNvPr id="5" name="Oval 5"/>
        <xdr:cNvSpPr>
          <a:spLocks/>
        </xdr:cNvSpPr>
      </xdr:nvSpPr>
      <xdr:spPr>
        <a:xfrm>
          <a:off x="3771900" y="5524500"/>
          <a:ext cx="209550" cy="20955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40</xdr:row>
      <xdr:rowOff>66675</xdr:rowOff>
    </xdr:from>
    <xdr:to>
      <xdr:col>2</xdr:col>
      <xdr:colOff>209550</xdr:colOff>
      <xdr:row>41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428625" y="6686550"/>
          <a:ext cx="209550" cy="2095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257175</xdr:colOff>
      <xdr:row>40</xdr:row>
      <xdr:rowOff>66675</xdr:rowOff>
    </xdr:from>
    <xdr:to>
      <xdr:col>6</xdr:col>
      <xdr:colOff>466725</xdr:colOff>
      <xdr:row>41</xdr:row>
      <xdr:rowOff>104775</xdr:rowOff>
    </xdr:to>
    <xdr:sp>
      <xdr:nvSpPr>
        <xdr:cNvPr id="7" name="Oval 7"/>
        <xdr:cNvSpPr>
          <a:spLocks/>
        </xdr:cNvSpPr>
      </xdr:nvSpPr>
      <xdr:spPr>
        <a:xfrm>
          <a:off x="3771900" y="6686550"/>
          <a:ext cx="209550" cy="20955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B1:D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60" t="s">
        <v>80</v>
      </c>
      <c r="C1" s="61"/>
      <c r="D1" s="61"/>
    </row>
    <row r="2" spans="2:4" ht="12.75">
      <c r="B2" s="60" t="s">
        <v>55</v>
      </c>
      <c r="C2" s="61"/>
      <c r="D2" s="61"/>
    </row>
    <row r="3" spans="2:4" ht="12.75">
      <c r="B3" s="60" t="s">
        <v>56</v>
      </c>
      <c r="C3" s="61"/>
      <c r="D3" s="61"/>
    </row>
    <row r="4" spans="2:4" ht="12.75">
      <c r="B4" s="60" t="s">
        <v>78</v>
      </c>
      <c r="C4" s="61"/>
      <c r="D4" s="61"/>
    </row>
    <row r="6" ht="12.75">
      <c r="B6" s="1" t="s">
        <v>60</v>
      </c>
    </row>
    <row r="8" spans="3:4" ht="12.75">
      <c r="C8" s="1" t="s">
        <v>57</v>
      </c>
      <c r="D8" s="124" t="s">
        <v>10</v>
      </c>
    </row>
    <row r="9" spans="3:4" ht="12.75">
      <c r="C9" s="1"/>
      <c r="D9" s="125" t="s">
        <v>0</v>
      </c>
    </row>
    <row r="10" spans="3:4" ht="12.75">
      <c r="C10" s="1"/>
      <c r="D10" s="126" t="s">
        <v>61</v>
      </c>
    </row>
    <row r="12" ht="12.75">
      <c r="C12" s="125" t="s">
        <v>58</v>
      </c>
    </row>
    <row r="14" ht="12.75">
      <c r="C14" s="125" t="s">
        <v>59</v>
      </c>
    </row>
    <row r="16" ht="12.75">
      <c r="C16" s="125"/>
    </row>
    <row r="18" spans="2:3" ht="12.75">
      <c r="B18" s="1" t="s">
        <v>79</v>
      </c>
      <c r="C18" s="1"/>
    </row>
    <row r="20" ht="12.75">
      <c r="C20" s="1"/>
    </row>
  </sheetData>
  <sheetProtection password="A753" sheet="1" objects="1" scenarios="1"/>
  <hyperlinks>
    <hyperlink ref="D8" location="'Payoff Table'!A1" display="Payoff Table"/>
    <hyperlink ref="D9" location="'Decision Tree'!A1" display="Decision Tree"/>
    <hyperlink ref="D10" location="'Sensitivity Analysis'!A1" display="Sensitivity Analysis"/>
    <hyperlink ref="C12" location="Examples!A1" display="Examples"/>
    <hyperlink ref="C14" location="'Solved Problems'!A1" display="Solved Problem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/>
  <dimension ref="A1:J4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12.421875" style="5" customWidth="1"/>
    <col min="3" max="10" width="11.28125" style="5" customWidth="1"/>
    <col min="11" max="16384" width="9.140625" style="5" customWidth="1"/>
  </cols>
  <sheetData>
    <row r="1" spans="1:9" ht="12.75">
      <c r="A1" s="59" t="s">
        <v>10</v>
      </c>
      <c r="C1" s="117" t="s">
        <v>74</v>
      </c>
      <c r="I1" s="6"/>
    </row>
    <row r="2" spans="2:10" ht="13.5" thickBot="1">
      <c r="B2" s="7"/>
      <c r="C2" s="8"/>
      <c r="D2" s="8"/>
      <c r="E2" s="8"/>
      <c r="F2" s="8"/>
      <c r="G2" s="9"/>
      <c r="H2" s="9"/>
      <c r="I2" s="9"/>
      <c r="J2" s="9"/>
    </row>
    <row r="3" spans="2:6" ht="13.5" thickBot="1">
      <c r="B3" s="63"/>
      <c r="C3" s="46" t="s">
        <v>11</v>
      </c>
      <c r="D3" s="3" t="s">
        <v>12</v>
      </c>
      <c r="E3" s="3" t="s">
        <v>13</v>
      </c>
      <c r="F3" s="4" t="s">
        <v>14</v>
      </c>
    </row>
    <row r="4" spans="2:10" ht="13.5" thickBot="1">
      <c r="B4" s="64" t="s">
        <v>42</v>
      </c>
      <c r="C4" s="3"/>
      <c r="D4" s="3"/>
      <c r="E4" s="3"/>
      <c r="F4" s="4"/>
      <c r="G4" s="10" t="s">
        <v>15</v>
      </c>
      <c r="H4" s="11" t="s">
        <v>16</v>
      </c>
      <c r="I4" s="11" t="s">
        <v>17</v>
      </c>
      <c r="J4" s="12" t="s">
        <v>4</v>
      </c>
    </row>
    <row r="5" spans="2:10" ht="12.75">
      <c r="B5" s="58" t="s">
        <v>18</v>
      </c>
      <c r="C5" s="49">
        <v>10</v>
      </c>
      <c r="D5" s="50">
        <v>10</v>
      </c>
      <c r="E5" s="50">
        <v>10</v>
      </c>
      <c r="F5" s="51"/>
      <c r="G5" s="13">
        <f>IF(COUNT(C5:F5)&gt;0,MIN(C5:F5),"")</f>
        <v>10</v>
      </c>
      <c r="H5" s="14">
        <f>IF(COUNT(C5:F5)&gt;0,MAX(C5:F5),"")</f>
        <v>10</v>
      </c>
      <c r="I5" s="14">
        <f>IF(COUNT(C5:F5)&gt;0,AVERAGE(C5:F5),"")</f>
        <v>10</v>
      </c>
      <c r="J5" s="15">
        <f>IF(AND(COUNT(C4:F4)&gt;0,COUNT(C5:F5)&gt;0),C4*C5+D4*D5+E4*E5+F4*F5,"")</f>
      </c>
    </row>
    <row r="6" spans="2:10" ht="12.75">
      <c r="B6" s="47" t="s">
        <v>19</v>
      </c>
      <c r="C6" s="52">
        <v>7</v>
      </c>
      <c r="D6" s="53">
        <v>12</v>
      </c>
      <c r="E6" s="53">
        <v>12</v>
      </c>
      <c r="F6" s="54"/>
      <c r="G6" s="16">
        <f>IF(COUNT(C6:F6)&gt;0,MIN(C6:F6),"")</f>
        <v>7</v>
      </c>
      <c r="H6" s="17">
        <f>IF(COUNT(C6:F6)&gt;0,MAX(C6:F6),"")</f>
        <v>12</v>
      </c>
      <c r="I6" s="17">
        <f>IF(COUNT(C6:F6)&gt;0,AVERAGE(C6:F6),"")</f>
        <v>10.333333333333334</v>
      </c>
      <c r="J6" s="18">
        <f>IF(AND(COUNT(C4:F4)&gt;0,COUNT(C6:F6)&gt;0),C4*C6+D4*D6+E4*E6+F4*F6,"")</f>
      </c>
    </row>
    <row r="7" spans="2:10" ht="12.75">
      <c r="B7" s="47" t="s">
        <v>20</v>
      </c>
      <c r="C7" s="52">
        <v>-4</v>
      </c>
      <c r="D7" s="53">
        <v>2</v>
      </c>
      <c r="E7" s="53">
        <v>16</v>
      </c>
      <c r="F7" s="54"/>
      <c r="G7" s="16">
        <f>IF(COUNT(C7:F7)&gt;0,MIN(C7:F7),"")</f>
        <v>-4</v>
      </c>
      <c r="H7" s="17">
        <f>IF(COUNT(C7:F7)&gt;0,MAX(C7:F7),"")</f>
        <v>16</v>
      </c>
      <c r="I7" s="17">
        <f>IF(COUNT(C7:F7)&gt;0,AVERAGE(C7:F7),"")</f>
        <v>4.666666666666667</v>
      </c>
      <c r="J7" s="18">
        <f>IF(AND(COUNT(C4:F4)&gt;0,COUNT(C7:F7)&gt;0),C4*C7+D4*D7+E4*E7+F4*F7,"")</f>
      </c>
    </row>
    <row r="8" spans="2:10" ht="13.5" thickBot="1">
      <c r="B8" s="48" t="s">
        <v>21</v>
      </c>
      <c r="C8" s="55"/>
      <c r="D8" s="56"/>
      <c r="E8" s="56"/>
      <c r="F8" s="57"/>
      <c r="G8" s="19">
        <f>IF(COUNT(C8:F8)&gt;0,MIN(C8:F8),"")</f>
      </c>
      <c r="H8" s="20">
        <f>IF(COUNT(C8:F8)&gt;0,MAX(C8:F8),"")</f>
      </c>
      <c r="I8" s="20">
        <f>IF(COUNT(C8:F8)&gt;0,AVERAGE(C8:F8),"")</f>
      </c>
      <c r="J8" s="21">
        <f>IF(AND(COUNT(C4:F4)&gt;0,COUNT(C8:F8)&gt;0),C4*C8+D4*D8+E4*E8+F4*F8,"")</f>
      </c>
    </row>
    <row r="9" spans="2:10" ht="12.75">
      <c r="B9" s="45"/>
      <c r="C9" s="45"/>
      <c r="D9" s="45"/>
      <c r="E9" s="45"/>
      <c r="F9" s="45"/>
      <c r="G9" s="17"/>
      <c r="H9" s="17"/>
      <c r="I9" s="17"/>
      <c r="J9" s="17"/>
    </row>
    <row r="10" spans="2:10" ht="13.5" thickBot="1">
      <c r="B10" s="7" t="s">
        <v>54</v>
      </c>
      <c r="C10" s="8"/>
      <c r="D10" s="8"/>
      <c r="E10" s="8"/>
      <c r="F10" s="8"/>
      <c r="G10" s="9"/>
      <c r="H10" s="9"/>
      <c r="I10" s="9"/>
      <c r="J10" s="9"/>
    </row>
    <row r="11" spans="2:9" ht="13.5" thickBot="1">
      <c r="B11" s="22"/>
      <c r="C11" s="10" t="str">
        <f>IF(ISBLANK(C3),"",C3)</f>
        <v>s1</v>
      </c>
      <c r="D11" s="11" t="str">
        <f>IF(ISBLANK(D3),"",D3)</f>
        <v>s2</v>
      </c>
      <c r="E11" s="11" t="str">
        <f>IF(ISBLANK(E3),"",E3)</f>
        <v>s3</v>
      </c>
      <c r="F11" s="12" t="str">
        <f>IF(ISBLANK(F3),"",F3)</f>
        <v>s4</v>
      </c>
      <c r="G11" s="10" t="s">
        <v>16</v>
      </c>
      <c r="H11" s="11" t="s">
        <v>22</v>
      </c>
      <c r="I11" s="23"/>
    </row>
    <row r="12" spans="2:9" ht="12.75">
      <c r="B12" s="24" t="str">
        <f>IF(ISBLANK(B5),"",B5)</f>
        <v>a1</v>
      </c>
      <c r="C12" s="17">
        <f aca="true" t="shared" si="0" ref="C12:E15">IF(ISBLANK(C5),"",MAX(C$5:C$8)-C5)</f>
        <v>0</v>
      </c>
      <c r="D12" s="17">
        <f t="shared" si="0"/>
        <v>2</v>
      </c>
      <c r="E12" s="17">
        <f t="shared" si="0"/>
        <v>6</v>
      </c>
      <c r="F12" s="17">
        <f>IF(ISBLANK(F5),"",MAX(F5:F8)-F5)</f>
      </c>
      <c r="G12" s="13">
        <f>IF(COUNT(C12:F12)&gt;0,MAX(C12:F12),"")</f>
        <v>6</v>
      </c>
      <c r="H12" s="14">
        <f>IF(AND(COUNT(C4:F4)&gt;0,COUNT(C12:F12)&gt;0),C4*IF(C12&lt;&gt;"",C12,0)+D4*IF(D12&lt;&gt;"",D12,0)+E4*IF(E12&lt;&gt;"",E12,0)+F4*IF(F12&lt;&gt;"",F12,0),"")</f>
      </c>
      <c r="I12" s="25">
        <f>IF(H12=MIN(H12:H15),"= EVPI","")</f>
      </c>
    </row>
    <row r="13" spans="2:9" ht="12.75">
      <c r="B13" s="24" t="str">
        <f>IF(ISBLANK(B6),"",B6)</f>
        <v>a2</v>
      </c>
      <c r="C13" s="17">
        <f t="shared" si="0"/>
        <v>3</v>
      </c>
      <c r="D13" s="17">
        <f t="shared" si="0"/>
        <v>0</v>
      </c>
      <c r="E13" s="17">
        <f t="shared" si="0"/>
        <v>4</v>
      </c>
      <c r="F13" s="17">
        <f>IF(ISBLANK(F6),"",MAX(F5:F8)-F6)</f>
      </c>
      <c r="G13" s="16">
        <f>IF(COUNT(C13:F13)&gt;0,MAX(C13:F13),"")</f>
        <v>4</v>
      </c>
      <c r="H13" s="17">
        <f>IF(AND(COUNT(C4:F4)&gt;0,COUNT(C13:F13)&gt;0),C4*IF(C13&lt;&gt;"",C13,0)+D4*IF(D13&lt;&gt;"",D13,0)+E4*IF(E13&lt;&gt;"",E13,0)+F4*IF(F13&lt;&gt;"",F13,0),"")</f>
      </c>
      <c r="I13" s="26">
        <f>IF(H13=MIN(H12:H15),"= EVPI","")</f>
      </c>
    </row>
    <row r="14" spans="2:9" ht="12.75">
      <c r="B14" s="24" t="str">
        <f>IF(ISBLANK(B7),"",B7)</f>
        <v>a3</v>
      </c>
      <c r="C14" s="17">
        <f t="shared" si="0"/>
        <v>14</v>
      </c>
      <c r="D14" s="17">
        <f t="shared" si="0"/>
        <v>10</v>
      </c>
      <c r="E14" s="17">
        <f t="shared" si="0"/>
        <v>0</v>
      </c>
      <c r="F14" s="17">
        <f>IF(ISBLANK(F7),"",MAX(F5:F8)-F7)</f>
      </c>
      <c r="G14" s="16">
        <f>IF(COUNT(C14:F14)&gt;0,MAX(C14:F14),"")</f>
        <v>14</v>
      </c>
      <c r="H14" s="17">
        <f>IF(AND(COUNT(C4:F4)&gt;0,COUNT(C14:F14)&gt;0),C4*IF(C14&lt;&gt;"",C14,0)+D4*IF(D14&lt;&gt;"",D14,0)+E4*IF(E14&lt;&gt;"",E14,0)+F4*IF(F14&lt;&gt;"",F14,0),"")</f>
      </c>
      <c r="I14" s="26">
        <f>IF(H14=MIN(H12:H15),"= EVPI","")</f>
      </c>
    </row>
    <row r="15" spans="2:9" ht="13.5" thickBot="1">
      <c r="B15" s="27" t="str">
        <f>IF(ISBLANK(B8),"",B8)</f>
        <v>a4</v>
      </c>
      <c r="C15" s="20">
        <f t="shared" si="0"/>
      </c>
      <c r="D15" s="20">
        <f t="shared" si="0"/>
      </c>
      <c r="E15" s="20">
        <f t="shared" si="0"/>
      </c>
      <c r="F15" s="20">
        <f>IF(ISBLANK(F8),"",MAX(F5:F8)-F8)</f>
      </c>
      <c r="G15" s="19">
        <f>IF(COUNT(C15:F15)&gt;0,MAX(C15:F15),"")</f>
      </c>
      <c r="H15" s="20">
        <f>IF(AND(COUNT(C4:F4)&gt;0,COUNT(C15:F15)&gt;0),C4*IF(C15&lt;&gt;"",C15,0)+D4*IF(D15&lt;&gt;"",D15,0)+E4*IF(E15&lt;&gt;"",E15,0)+F4*IF(F15&lt;&gt;"",F15,0),"")</f>
      </c>
      <c r="I15" s="28">
        <f>IF(H15=MIN(H12:H15),"= EVPI","")</f>
      </c>
    </row>
    <row r="16" spans="2:9" ht="13.5" thickBot="1">
      <c r="B16" s="17"/>
      <c r="C16" s="17"/>
      <c r="D16" s="17"/>
      <c r="E16" s="17"/>
      <c r="F16" s="17"/>
      <c r="G16" s="17"/>
      <c r="H16" s="17"/>
      <c r="I16" s="29"/>
    </row>
    <row r="17" spans="2:8" ht="13.5" thickBot="1">
      <c r="B17" s="30" t="s">
        <v>48</v>
      </c>
      <c r="C17" s="31"/>
      <c r="D17" s="30" t="s">
        <v>49</v>
      </c>
      <c r="E17" s="94"/>
      <c r="F17" s="31"/>
      <c r="G17" s="30" t="s">
        <v>50</v>
      </c>
      <c r="H17" s="31"/>
    </row>
    <row r="18" spans="2:8" ht="12.75">
      <c r="B18" s="34" t="s">
        <v>47</v>
      </c>
      <c r="C18" s="35"/>
      <c r="D18" s="32" t="str">
        <f>IF(COUNT(G5:G8)&gt;0,IF(G5=G18,$B5,"")&amp;IF(G6=G18," "&amp;$B6,"")&amp;IF(G7=G18," "&amp;$B7,"")&amp;IF(G8=G18," "&amp;$B8,""),"")</f>
        <v>a1</v>
      </c>
      <c r="E18" s="33"/>
      <c r="F18" s="37"/>
      <c r="G18" s="36">
        <f>IF(COUNT(G5:G8)&gt;0,MAX(G5:G8),"")</f>
        <v>10</v>
      </c>
      <c r="H18" s="37"/>
    </row>
    <row r="19" spans="2:8" ht="12.75">
      <c r="B19" s="34" t="s">
        <v>43</v>
      </c>
      <c r="C19" s="35"/>
      <c r="D19" s="34" t="str">
        <f>IF(COUNT(H5:H8)&gt;0,IF(H5=G19,$B5,"")&amp;IF(H6=G19," "&amp;$B6,"")&amp;IF(H7=G19," "&amp;$B7,"")&amp;IF(H8=G19," "&amp;$B8,""),"")</f>
        <v> a3</v>
      </c>
      <c r="E19" s="35"/>
      <c r="F19" s="38"/>
      <c r="G19" s="34">
        <f>IF(COUNT(H5:H8)&gt;0,MAX(H5:H8),"")</f>
        <v>16</v>
      </c>
      <c r="H19" s="38"/>
    </row>
    <row r="20" spans="2:8" ht="12.75">
      <c r="B20" s="34" t="s">
        <v>44</v>
      </c>
      <c r="C20" s="35"/>
      <c r="D20" s="34" t="str">
        <f>IF(COUNT(I5:I8)&gt;0,IF(I5=G20,$B5,"")&amp;IF(I6=G20," "&amp;$B6,"")&amp;IF(I7=G20," "&amp;$B7,"")&amp;IF(I8=G20," "&amp;$B8,""),"")</f>
        <v> a2</v>
      </c>
      <c r="E20" s="35"/>
      <c r="F20" s="38"/>
      <c r="G20" s="34">
        <f>IF(COUNT(I5:I8)&gt;0,MAX(I5:I8),"")</f>
        <v>10.333333333333334</v>
      </c>
      <c r="H20" s="38"/>
    </row>
    <row r="21" spans="2:8" ht="12.75">
      <c r="B21" s="39" t="s">
        <v>45</v>
      </c>
      <c r="C21" s="35"/>
      <c r="D21" s="34" t="str">
        <f>IF(COUNT(G12:G15)&gt;0,IF(G12=G21,$B12,"")&amp;IF(G13=G21," "&amp;$B13,"")&amp;IF(G14=G21," "&amp;$B14,"")&amp;IF(G15=G21," "&amp;$B15,""),"")</f>
        <v> a2</v>
      </c>
      <c r="E21" s="35"/>
      <c r="F21" s="38"/>
      <c r="G21" s="34">
        <f>IF(COUNT(G12:G15)&gt;0,MIN(G12:G15),"")</f>
        <v>4</v>
      </c>
      <c r="H21" s="38"/>
    </row>
    <row r="22" spans="2:8" ht="13.5" thickBot="1">
      <c r="B22" s="40" t="s">
        <v>46</v>
      </c>
      <c r="C22" s="41"/>
      <c r="D22" s="40">
        <f>IF(COUNT(J5:J8)&gt;0,IF(J5=G22,$B5,"")&amp;IF(J6=G22," "&amp;$B6,"")&amp;IF(J7=G22," "&amp;$B7,"")&amp;IF(J8=G22," "&amp;$B8,""),"")</f>
      </c>
      <c r="E22" s="41"/>
      <c r="F22" s="42"/>
      <c r="G22" s="40">
        <f>IF(COUNT(J5:J8)&gt;0,MAX(J5:J8),"")</f>
      </c>
      <c r="H22" s="42"/>
    </row>
    <row r="23" ht="12.75">
      <c r="D23" s="43"/>
    </row>
    <row r="24" spans="3:9" ht="12.75">
      <c r="C24" s="44"/>
      <c r="D24" s="44"/>
      <c r="G24" s="45">
        <f>IF(G8=MAX(G$5:G$8)," "&amp;$B8&amp;" ","")</f>
      </c>
      <c r="H24" s="45">
        <f>IF(H8=MAX(H$5:H$8)," "&amp;$B8&amp;" ","")</f>
      </c>
      <c r="I24" s="45">
        <f>IF(I8=MAX(I$5:I$8)," "&amp;$B8&amp;" ","")</f>
      </c>
    </row>
    <row r="25" spans="2:5" ht="12.75">
      <c r="B25" s="109" t="s">
        <v>9</v>
      </c>
      <c r="C25" s="29" t="s">
        <v>23</v>
      </c>
      <c r="D25" s="29"/>
      <c r="E25" s="9"/>
    </row>
    <row r="26" spans="2:5" ht="12.75">
      <c r="B26" s="109"/>
      <c r="C26" s="29" t="s">
        <v>24</v>
      </c>
      <c r="D26" s="29"/>
      <c r="E26" s="9"/>
    </row>
    <row r="30" ht="12.75">
      <c r="B30" s="117" t="s">
        <v>75</v>
      </c>
    </row>
    <row r="45" ht="12.75"/>
  </sheetData>
  <sheetProtection password="A753" sheet="1" objects="1" scenarios="1"/>
  <conditionalFormatting sqref="G9:J9">
    <cfRule type="expression" priority="1" dxfId="0" stopIfTrue="1">
      <formula>G9=MAX(G$5:G$8)</formula>
    </cfRule>
  </conditionalFormatting>
  <conditionalFormatting sqref="G24:I24 G16">
    <cfRule type="expression" priority="2" dxfId="0" stopIfTrue="1">
      <formula>G16=MIN($G$12:$G$15)</formula>
    </cfRule>
  </conditionalFormatting>
  <conditionalFormatting sqref="H16">
    <cfRule type="expression" priority="3" dxfId="0" stopIfTrue="1">
      <formula>G16=MIN($G$12:$G$15)</formula>
    </cfRule>
  </conditionalFormatting>
  <conditionalFormatting sqref="G12">
    <cfRule type="expression" priority="4" dxfId="0" stopIfTrue="1">
      <formula>G12=MIN(G12:G15)</formula>
    </cfRule>
  </conditionalFormatting>
  <conditionalFormatting sqref="G13">
    <cfRule type="expression" priority="5" dxfId="0" stopIfTrue="1">
      <formula>G13=MIN(G12:G15)</formula>
    </cfRule>
  </conditionalFormatting>
  <conditionalFormatting sqref="G14">
    <cfRule type="expression" priority="6" dxfId="0" stopIfTrue="1">
      <formula>G14=MIN(G12:G15)</formula>
    </cfRule>
  </conditionalFormatting>
  <conditionalFormatting sqref="G15">
    <cfRule type="expression" priority="7" dxfId="0" stopIfTrue="1">
      <formula>G15=MIN(G12:G15)</formula>
    </cfRule>
  </conditionalFormatting>
  <conditionalFormatting sqref="G5:J5">
    <cfRule type="expression" priority="8" dxfId="0" stopIfTrue="1">
      <formula>G5=MAX(G5:G8)</formula>
    </cfRule>
  </conditionalFormatting>
  <conditionalFormatting sqref="G6:J6">
    <cfRule type="expression" priority="9" dxfId="0" stopIfTrue="1">
      <formula>G6=MAX(G5:G8)</formula>
    </cfRule>
  </conditionalFormatting>
  <conditionalFormatting sqref="G7:J7">
    <cfRule type="expression" priority="10" dxfId="0" stopIfTrue="1">
      <formula>G7=MAX(G5:G8)</formula>
    </cfRule>
  </conditionalFormatting>
  <conditionalFormatting sqref="G8:J8">
    <cfRule type="expression" priority="11" dxfId="0" stopIfTrue="1">
      <formula>G8=MAX(G5:G8)</formula>
    </cfRule>
  </conditionalFormatting>
  <conditionalFormatting sqref="H13">
    <cfRule type="expression" priority="12" dxfId="0" stopIfTrue="1">
      <formula>H13=MIN(H12:H15)</formula>
    </cfRule>
  </conditionalFormatting>
  <conditionalFormatting sqref="H12">
    <cfRule type="expression" priority="13" dxfId="0" stopIfTrue="1">
      <formula>H12=MIN(H12:H15)</formula>
    </cfRule>
  </conditionalFormatting>
  <conditionalFormatting sqref="H14">
    <cfRule type="expression" priority="14" dxfId="0" stopIfTrue="1">
      <formula>H14=MIN(H12:H15)</formula>
    </cfRule>
  </conditionalFormatting>
  <conditionalFormatting sqref="H15">
    <cfRule type="expression" priority="15" dxfId="0" stopIfTrue="1">
      <formula>H15=MIN(H12:H15)</formula>
    </cfRule>
  </conditionalFormatting>
  <hyperlinks>
    <hyperlink ref="B30" location="A1" display="Back"/>
    <hyperlink ref="C1" location="A45" display="Notes"/>
  </hyperlinks>
  <printOptions gridLines="1"/>
  <pageMargins left="0.75" right="0.75" top="1" bottom="1" header="0.5" footer="0.5"/>
  <pageSetup horizontalDpi="180" verticalDpi="180"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J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9" width="11.28125" style="5" customWidth="1"/>
    <col min="10" max="10" width="11.28125" style="66" customWidth="1"/>
    <col min="11" max="16384" width="9.140625" style="5" customWidth="1"/>
  </cols>
  <sheetData>
    <row r="1" ht="12.75">
      <c r="A1" s="65" t="s">
        <v>0</v>
      </c>
    </row>
    <row r="2" spans="7:10" ht="12.75">
      <c r="G2" s="67" t="s">
        <v>1</v>
      </c>
      <c r="H2" s="67"/>
      <c r="I2" s="67" t="s">
        <v>3</v>
      </c>
      <c r="J2" s="67" t="s">
        <v>2</v>
      </c>
    </row>
    <row r="3" spans="7:10" ht="13.5" thickBot="1">
      <c r="G3" s="129" t="s">
        <v>5</v>
      </c>
      <c r="H3" s="128"/>
      <c r="I3" s="75">
        <v>0.4</v>
      </c>
      <c r="J3" s="56">
        <v>40</v>
      </c>
    </row>
    <row r="4" spans="7:10" s="66" customFormat="1" ht="12.75">
      <c r="G4" s="76"/>
      <c r="H4" s="77"/>
      <c r="I4" s="77"/>
      <c r="J4" s="77"/>
    </row>
    <row r="5" spans="3:10" ht="13.5" thickBot="1">
      <c r="C5" s="74" t="s">
        <v>6</v>
      </c>
      <c r="D5" s="115"/>
      <c r="E5" s="68">
        <f>IF(COUNT(J3,J5,J7)&lt;=0,"",I3*IF(ISNUMBER(J3),J3,0)+I5*IF(ISNUMBER(J5),J5,0)+I7*IF(ISNUMBER(J7),J7,0))</f>
        <v>49</v>
      </c>
      <c r="F5" s="63"/>
      <c r="G5" s="127" t="s">
        <v>7</v>
      </c>
      <c r="H5" s="128"/>
      <c r="I5" s="75">
        <v>0.6</v>
      </c>
      <c r="J5" s="56">
        <v>55</v>
      </c>
    </row>
    <row r="6" spans="3:10" s="66" customFormat="1" ht="12.75">
      <c r="C6" s="76"/>
      <c r="D6" s="82"/>
      <c r="E6" s="69"/>
      <c r="F6" s="70"/>
      <c r="G6" s="76"/>
      <c r="H6" s="77"/>
      <c r="I6" s="77"/>
      <c r="J6" s="77"/>
    </row>
    <row r="7" spans="3:10" ht="13.5" thickBot="1">
      <c r="C7" s="83"/>
      <c r="D7" s="84"/>
      <c r="G7" s="127"/>
      <c r="H7" s="128"/>
      <c r="I7" s="75"/>
      <c r="J7" s="56"/>
    </row>
    <row r="8" spans="3:10" ht="12.75">
      <c r="C8" s="83"/>
      <c r="D8" s="84"/>
      <c r="G8" s="79"/>
      <c r="H8" s="79"/>
      <c r="I8" s="79"/>
      <c r="J8" s="80"/>
    </row>
    <row r="9" spans="3:10" ht="12.75">
      <c r="C9" s="83"/>
      <c r="D9" s="84"/>
      <c r="G9" s="81" t="s">
        <v>1</v>
      </c>
      <c r="H9" s="81"/>
      <c r="I9" s="81" t="s">
        <v>3</v>
      </c>
      <c r="J9" s="81" t="s">
        <v>2</v>
      </c>
    </row>
    <row r="10" spans="3:10" ht="13.5" thickBot="1">
      <c r="C10" s="83"/>
      <c r="D10" s="84"/>
      <c r="G10" s="129" t="s">
        <v>5</v>
      </c>
      <c r="H10" s="128"/>
      <c r="I10" s="75">
        <v>0.4</v>
      </c>
      <c r="J10" s="56">
        <v>50</v>
      </c>
    </row>
    <row r="11" spans="3:10" ht="12.75">
      <c r="C11" s="85"/>
      <c r="D11" s="86"/>
      <c r="E11" s="66"/>
      <c r="G11" s="76"/>
      <c r="H11" s="77"/>
      <c r="I11" s="77"/>
      <c r="J11" s="77"/>
    </row>
    <row r="12" spans="2:10" ht="13.5" thickBot="1">
      <c r="B12" s="72"/>
      <c r="C12" s="78" t="s">
        <v>8</v>
      </c>
      <c r="D12" s="115"/>
      <c r="E12" s="68">
        <f>IF(COUNT(J10,J12,J14)&lt;=0,"",I10*IF(ISNUMBER(J10),J10,0)+I12*IF(ISNUMBER(J12),J12,0)+I14*IF(ISNUMBER(J14),J14,0))</f>
        <v>62</v>
      </c>
      <c r="F12" s="63"/>
      <c r="G12" s="127" t="s">
        <v>7</v>
      </c>
      <c r="H12" s="128"/>
      <c r="I12" s="75">
        <v>0.6</v>
      </c>
      <c r="J12" s="56">
        <v>70</v>
      </c>
    </row>
    <row r="13" spans="3:10" ht="12.75">
      <c r="C13" s="87"/>
      <c r="D13" s="88"/>
      <c r="E13" s="69"/>
      <c r="F13" s="70"/>
      <c r="G13" s="76"/>
      <c r="H13" s="77"/>
      <c r="I13" s="77"/>
      <c r="J13" s="77"/>
    </row>
    <row r="14" spans="3:10" ht="13.5" thickBot="1">
      <c r="C14" s="83"/>
      <c r="D14" s="84"/>
      <c r="G14" s="127"/>
      <c r="H14" s="128"/>
      <c r="I14" s="75"/>
      <c r="J14" s="56"/>
    </row>
    <row r="15" spans="3:10" ht="12.75">
      <c r="C15" s="83"/>
      <c r="D15" s="84"/>
      <c r="G15" s="79"/>
      <c r="H15" s="79"/>
      <c r="I15" s="79"/>
      <c r="J15" s="80"/>
    </row>
    <row r="16" spans="3:10" ht="12.75">
      <c r="C16" s="83"/>
      <c r="D16" s="84"/>
      <c r="G16" s="81" t="s">
        <v>1</v>
      </c>
      <c r="H16" s="81"/>
      <c r="I16" s="81" t="s">
        <v>3</v>
      </c>
      <c r="J16" s="81" t="s">
        <v>2</v>
      </c>
    </row>
    <row r="17" spans="3:10" ht="13.5" thickBot="1">
      <c r="C17" s="83"/>
      <c r="D17" s="84"/>
      <c r="G17" s="74"/>
      <c r="H17" s="116"/>
      <c r="I17" s="75"/>
      <c r="J17" s="56"/>
    </row>
    <row r="18" spans="3:10" ht="12.75">
      <c r="C18" s="83"/>
      <c r="D18" s="84"/>
      <c r="G18" s="76"/>
      <c r="H18" s="77"/>
      <c r="I18" s="77"/>
      <c r="J18" s="77"/>
    </row>
    <row r="19" spans="3:10" ht="13.5" thickBot="1">
      <c r="C19" s="78"/>
      <c r="D19" s="115"/>
      <c r="E19" s="68">
        <f>IF(COUNT(J17,J19,J21)&lt;=0,"",I17*IF(ISNUMBER(J17),J17,0)+I19*IF(ISNUMBER(J19),J19,0)+I21*IF(ISNUMBER(J21),J21,0))</f>
      </c>
      <c r="F19" s="63"/>
      <c r="G19" s="78"/>
      <c r="H19" s="116"/>
      <c r="I19" s="75"/>
      <c r="J19" s="56"/>
    </row>
    <row r="20" spans="3:10" ht="12.75">
      <c r="C20" s="73"/>
      <c r="E20" s="69"/>
      <c r="F20" s="70"/>
      <c r="G20" s="76"/>
      <c r="H20" s="77"/>
      <c r="I20" s="77"/>
      <c r="J20" s="77"/>
    </row>
    <row r="21" spans="3:10" ht="13.5" thickBot="1">
      <c r="C21" s="71"/>
      <c r="G21" s="78"/>
      <c r="H21" s="116"/>
      <c r="I21" s="75"/>
      <c r="J21" s="56"/>
    </row>
    <row r="22" ht="12.75">
      <c r="C22" s="71"/>
    </row>
    <row r="23" spans="3:10" ht="12.75">
      <c r="C23" s="83"/>
      <c r="D23" s="84"/>
      <c r="G23" s="81" t="s">
        <v>1</v>
      </c>
      <c r="H23" s="81"/>
      <c r="I23" s="81" t="s">
        <v>3</v>
      </c>
      <c r="J23" s="81" t="s">
        <v>2</v>
      </c>
    </row>
    <row r="24" spans="3:10" ht="13.5" thickBot="1">
      <c r="C24" s="83"/>
      <c r="D24" s="84"/>
      <c r="G24" s="74"/>
      <c r="H24" s="116"/>
      <c r="I24" s="75"/>
      <c r="J24" s="56"/>
    </row>
    <row r="25" spans="3:10" ht="12.75">
      <c r="C25" s="83"/>
      <c r="D25" s="84"/>
      <c r="G25" s="76"/>
      <c r="H25" s="77"/>
      <c r="I25" s="77"/>
      <c r="J25" s="77"/>
    </row>
    <row r="26" spans="3:10" ht="13.5" thickBot="1">
      <c r="C26" s="78"/>
      <c r="D26" s="115"/>
      <c r="E26" s="68">
        <f>IF(COUNT(J24,J26,J28)&lt;=0,"",I24*IF(ISNUMBER(J24),J24,0)+I26*IF(ISNUMBER(J26),J26,0)+I28*IF(ISNUMBER(J28),J28,0))</f>
      </c>
      <c r="F26" s="63"/>
      <c r="G26" s="78"/>
      <c r="H26" s="116"/>
      <c r="I26" s="75"/>
      <c r="J26" s="56"/>
    </row>
    <row r="27" spans="5:10" ht="12.75">
      <c r="E27" s="69"/>
      <c r="F27" s="70"/>
      <c r="G27" s="76"/>
      <c r="H27" s="77"/>
      <c r="I27" s="77"/>
      <c r="J27" s="77"/>
    </row>
    <row r="28" spans="7:10" ht="13.5" thickBot="1">
      <c r="G28" s="78"/>
      <c r="H28" s="116"/>
      <c r="I28" s="75"/>
      <c r="J28" s="56"/>
    </row>
  </sheetData>
  <sheetProtection password="A753" sheet="1" objects="1" scenarios="1"/>
  <mergeCells count="6">
    <mergeCell ref="G12:H12"/>
    <mergeCell ref="G14:H14"/>
    <mergeCell ref="G3:H3"/>
    <mergeCell ref="G5:H5"/>
    <mergeCell ref="G7:H7"/>
    <mergeCell ref="G10:H10"/>
  </mergeCells>
  <conditionalFormatting sqref="E26">
    <cfRule type="expression" priority="1" dxfId="1" stopIfTrue="1">
      <formula>E26=MAX(E5,E12,E19,E26)</formula>
    </cfRule>
  </conditionalFormatting>
  <conditionalFormatting sqref="E19">
    <cfRule type="expression" priority="2" dxfId="1" stopIfTrue="1">
      <formula>E19=MAX(E5,E12,E19,E26)</formula>
    </cfRule>
  </conditionalFormatting>
  <conditionalFormatting sqref="E12">
    <cfRule type="expression" priority="3" dxfId="1" stopIfTrue="1">
      <formula>E12=MAX(E5,E12,E19,E26)</formula>
    </cfRule>
  </conditionalFormatting>
  <conditionalFormatting sqref="E5">
    <cfRule type="expression" priority="4" dxfId="1" stopIfTrue="1">
      <formula>E5=MAX(E5,E12,E19,E26)</formula>
    </cfRule>
  </conditionalFormatting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1:J22"/>
  <sheetViews>
    <sheetView workbookViewId="0" topLeftCell="A1">
      <selection activeCell="C7" sqref="C7:D10"/>
    </sheetView>
  </sheetViews>
  <sheetFormatPr defaultColWidth="9.140625" defaultRowHeight="12.75"/>
  <cols>
    <col min="1" max="1" width="2.7109375" style="5" customWidth="1"/>
    <col min="2" max="13" width="11.28125" style="5" customWidth="1"/>
    <col min="14" max="16384" width="9.140625" style="5" customWidth="1"/>
  </cols>
  <sheetData>
    <row r="1" spans="1:10" ht="12.75">
      <c r="A1" s="59" t="s">
        <v>61</v>
      </c>
      <c r="E1" s="90"/>
      <c r="F1" s="91"/>
      <c r="G1" s="91"/>
      <c r="H1" s="91"/>
      <c r="I1" s="91"/>
      <c r="J1" s="91"/>
    </row>
    <row r="2" spans="6:10" ht="12.75">
      <c r="F2" s="91"/>
      <c r="G2" s="91"/>
      <c r="H2" s="91"/>
      <c r="I2" s="91"/>
      <c r="J2" s="91"/>
    </row>
    <row r="3" spans="3:10" ht="13.5" thickBot="1">
      <c r="C3" s="90"/>
      <c r="F3" s="92" t="s">
        <v>25</v>
      </c>
      <c r="G3" s="93" t="str">
        <f>+B7</f>
        <v>A</v>
      </c>
      <c r="H3" s="93" t="str">
        <f>+B8</f>
        <v>B</v>
      </c>
      <c r="I3" s="93" t="str">
        <f>+B9</f>
        <v>C</v>
      </c>
      <c r="J3" s="93" t="str">
        <f>+B10</f>
        <v>D</v>
      </c>
    </row>
    <row r="4" spans="2:10" ht="13.5" thickBot="1">
      <c r="B4" s="30" t="s">
        <v>10</v>
      </c>
      <c r="C4" s="94"/>
      <c r="D4" s="31"/>
      <c r="E4" s="71"/>
      <c r="F4" s="92"/>
      <c r="G4" s="93" t="b">
        <f>COUNT(C7:D7)&gt;0</f>
        <v>1</v>
      </c>
      <c r="H4" s="93" t="b">
        <f>COUNT(C8:D8)&gt;0</f>
        <v>1</v>
      </c>
      <c r="I4" s="93" t="b">
        <f>COUNT(C9:D9)&gt;0</f>
        <v>1</v>
      </c>
      <c r="J4" s="93" t="b">
        <f>COUNT(C10:D10)&gt;0</f>
        <v>0</v>
      </c>
    </row>
    <row r="5" spans="1:10" ht="12.75">
      <c r="A5" s="73"/>
      <c r="B5" s="95"/>
      <c r="C5" s="96" t="s">
        <v>26</v>
      </c>
      <c r="D5" s="37"/>
      <c r="E5" s="71"/>
      <c r="F5" s="97">
        <v>0</v>
      </c>
      <c r="G5" s="98">
        <f>IF(G$4,(1-$F5)*$C$7+$F5*$D$7,#N/A)</f>
        <v>4</v>
      </c>
      <c r="H5" s="98">
        <f>IF(H$4,(1-$F5)*$C$8+$F5*$D$8,#N/A)</f>
        <v>16</v>
      </c>
      <c r="I5" s="98">
        <f>IF(I$4,(1-$F5)*$C$9+$F5*$D$9,#N/A)</f>
        <v>12</v>
      </c>
      <c r="J5" s="98" t="e">
        <f>IF(J$4,(1-$F5)*$C$10+$F5*$D$10,#N/A)</f>
        <v>#N/A</v>
      </c>
    </row>
    <row r="6" spans="1:10" ht="13.5" customHeight="1" thickBot="1">
      <c r="A6" s="130" t="s">
        <v>30</v>
      </c>
      <c r="B6" s="99"/>
      <c r="C6" s="100" t="s">
        <v>27</v>
      </c>
      <c r="D6" s="118" t="s">
        <v>28</v>
      </c>
      <c r="E6" s="71"/>
      <c r="F6" s="97">
        <v>0.1</v>
      </c>
      <c r="G6" s="98">
        <f aca="true" t="shared" si="0" ref="G6:G15">IF(G$4,(1-$F6)*$C$7+$F6*$D$7,#N/A)</f>
        <v>4.800000000000001</v>
      </c>
      <c r="H6" s="98">
        <f aca="true" t="shared" si="1" ref="H6:H15">IF(H$4,(1-$F6)*$C$8+$F6*$D$8,#N/A)</f>
        <v>14.6</v>
      </c>
      <c r="I6" s="98">
        <f aca="true" t="shared" si="2" ref="I6:I14">IF(I$4,(1-$F6)*$C$9+$F6*$D$9,#N/A)</f>
        <v>11.600000000000001</v>
      </c>
      <c r="J6" s="98" t="e">
        <f aca="true" t="shared" si="3" ref="J6:J14">IF(J$4,(1-$F6)*$C$10+$F6*$D$10,#N/A)</f>
        <v>#N/A</v>
      </c>
    </row>
    <row r="7" spans="1:10" ht="12.75">
      <c r="A7" s="130"/>
      <c r="B7" s="101" t="s">
        <v>29</v>
      </c>
      <c r="C7" s="49">
        <v>4</v>
      </c>
      <c r="D7" s="51">
        <v>12</v>
      </c>
      <c r="E7" s="71"/>
      <c r="F7" s="97">
        <v>0.2</v>
      </c>
      <c r="G7" s="98">
        <f>IF(G$4,(1-$F7)*$C$7+$F7*$D$7,#N/A)</f>
        <v>5.6000000000000005</v>
      </c>
      <c r="H7" s="98">
        <f t="shared" si="1"/>
        <v>13.200000000000001</v>
      </c>
      <c r="I7" s="98">
        <f t="shared" si="2"/>
        <v>11.200000000000001</v>
      </c>
      <c r="J7" s="98" t="e">
        <f t="shared" si="3"/>
        <v>#N/A</v>
      </c>
    </row>
    <row r="8" spans="1:10" ht="12.75">
      <c r="A8" s="130"/>
      <c r="B8" s="102" t="s">
        <v>31</v>
      </c>
      <c r="C8" s="52">
        <v>16</v>
      </c>
      <c r="D8" s="54">
        <v>2</v>
      </c>
      <c r="E8" s="71"/>
      <c r="F8" s="97">
        <v>0.3</v>
      </c>
      <c r="G8" s="98">
        <f t="shared" si="0"/>
        <v>6.3999999999999995</v>
      </c>
      <c r="H8" s="98">
        <f t="shared" si="1"/>
        <v>11.799999999999999</v>
      </c>
      <c r="I8" s="98">
        <f t="shared" si="2"/>
        <v>10.799999999999999</v>
      </c>
      <c r="J8" s="98" t="e">
        <f t="shared" si="3"/>
        <v>#N/A</v>
      </c>
    </row>
    <row r="9" spans="1:10" ht="12.75">
      <c r="A9" s="130"/>
      <c r="B9" s="102" t="s">
        <v>32</v>
      </c>
      <c r="C9" s="52">
        <v>12</v>
      </c>
      <c r="D9" s="54">
        <v>8</v>
      </c>
      <c r="E9" s="71"/>
      <c r="F9" s="97">
        <v>0.4</v>
      </c>
      <c r="G9" s="98">
        <f t="shared" si="0"/>
        <v>7.200000000000001</v>
      </c>
      <c r="H9" s="98">
        <f t="shared" si="1"/>
        <v>10.4</v>
      </c>
      <c r="I9" s="98">
        <f t="shared" si="2"/>
        <v>10.399999999999999</v>
      </c>
      <c r="J9" s="98" t="e">
        <f t="shared" si="3"/>
        <v>#N/A</v>
      </c>
    </row>
    <row r="10" spans="1:10" ht="13.5" thickBot="1">
      <c r="A10" s="131"/>
      <c r="B10" s="103" t="s">
        <v>33</v>
      </c>
      <c r="C10" s="55"/>
      <c r="D10" s="57"/>
      <c r="E10" s="71"/>
      <c r="F10" s="97">
        <v>0.5</v>
      </c>
      <c r="G10" s="98">
        <f t="shared" si="0"/>
        <v>8</v>
      </c>
      <c r="H10" s="98">
        <f t="shared" si="1"/>
        <v>9</v>
      </c>
      <c r="I10" s="98">
        <f t="shared" si="2"/>
        <v>10</v>
      </c>
      <c r="J10" s="98" t="e">
        <f t="shared" si="3"/>
        <v>#N/A</v>
      </c>
    </row>
    <row r="11" spans="3:10" ht="12.75">
      <c r="C11" s="69"/>
      <c r="D11" s="69"/>
      <c r="F11" s="97">
        <v>0.6</v>
      </c>
      <c r="G11" s="98">
        <f t="shared" si="0"/>
        <v>8.799999999999999</v>
      </c>
      <c r="H11" s="98">
        <f t="shared" si="1"/>
        <v>7.6000000000000005</v>
      </c>
      <c r="I11" s="98">
        <f t="shared" si="2"/>
        <v>9.600000000000001</v>
      </c>
      <c r="J11" s="98" t="e">
        <f t="shared" si="3"/>
        <v>#N/A</v>
      </c>
    </row>
    <row r="12" spans="6:10" ht="12.75">
      <c r="F12" s="97">
        <v>0.7</v>
      </c>
      <c r="G12" s="98">
        <f t="shared" si="0"/>
        <v>9.599999999999998</v>
      </c>
      <c r="H12" s="98">
        <f t="shared" si="1"/>
        <v>6.200000000000001</v>
      </c>
      <c r="I12" s="98">
        <f t="shared" si="2"/>
        <v>9.2</v>
      </c>
      <c r="J12" s="98" t="e">
        <f t="shared" si="3"/>
        <v>#N/A</v>
      </c>
    </row>
    <row r="13" spans="6:10" ht="13.5" thickBot="1">
      <c r="F13" s="97">
        <v>0.8</v>
      </c>
      <c r="G13" s="98">
        <f t="shared" si="0"/>
        <v>10.400000000000002</v>
      </c>
      <c r="H13" s="98">
        <f t="shared" si="1"/>
        <v>4.799999999999999</v>
      </c>
      <c r="I13" s="98">
        <f t="shared" si="2"/>
        <v>8.8</v>
      </c>
      <c r="J13" s="98" t="e">
        <f t="shared" si="3"/>
        <v>#N/A</v>
      </c>
    </row>
    <row r="14" spans="1:10" ht="13.5" thickBot="1">
      <c r="A14" s="104" t="s">
        <v>34</v>
      </c>
      <c r="B14" s="31"/>
      <c r="C14" s="105" t="s">
        <v>35</v>
      </c>
      <c r="D14" s="106" t="s">
        <v>25</v>
      </c>
      <c r="F14" s="97">
        <v>0.9</v>
      </c>
      <c r="G14" s="98">
        <f t="shared" si="0"/>
        <v>11.200000000000001</v>
      </c>
      <c r="H14" s="98">
        <f t="shared" si="1"/>
        <v>3.3999999999999995</v>
      </c>
      <c r="I14" s="98">
        <f t="shared" si="2"/>
        <v>8.4</v>
      </c>
      <c r="J14" s="98" t="e">
        <f t="shared" si="3"/>
        <v>#N/A</v>
      </c>
    </row>
    <row r="15" spans="1:10" ht="12.75">
      <c r="A15" s="107" t="s">
        <v>36</v>
      </c>
      <c r="B15" s="38"/>
      <c r="C15" s="120">
        <f aca="true" t="shared" si="4" ref="C15:C20">IF(D15="","",1-D15)</f>
        <v>0.4545454545454546</v>
      </c>
      <c r="D15" s="121">
        <f>IF(OR(ISBLANK(C7),ISBLANK(D7),ISBLANK(C8),ISBLANK(D8)),"",(C7-C8)/(C7-D7-C8+D8))</f>
        <v>0.5454545454545454</v>
      </c>
      <c r="F15" s="97">
        <v>1</v>
      </c>
      <c r="G15" s="98">
        <f t="shared" si="0"/>
        <v>12</v>
      </c>
      <c r="H15" s="98">
        <f t="shared" si="1"/>
        <v>2</v>
      </c>
      <c r="I15" s="98">
        <f>IF(I$4,(1-$F15)*$C$9+$F15*$D$9,#N/A)</f>
        <v>8</v>
      </c>
      <c r="J15" s="98" t="e">
        <f>IF(J$4,(1-$F15)*$C$10+$F15*$D$10,#N/A)</f>
        <v>#N/A</v>
      </c>
    </row>
    <row r="16" spans="1:9" ht="12.75">
      <c r="A16" s="107" t="s">
        <v>37</v>
      </c>
      <c r="B16" s="38"/>
      <c r="C16" s="120">
        <f t="shared" si="4"/>
        <v>0.33333333333333337</v>
      </c>
      <c r="D16" s="121">
        <f>IF(OR(ISBLANK(C7),ISBLANK(D7),ISBLANK(C8),ISBLANK(D8)),"",(C7-C9)/(C7-D7-C9+D9))</f>
        <v>0.6666666666666666</v>
      </c>
      <c r="F16" s="97">
        <f>counter34</f>
        <v>0.5</v>
      </c>
      <c r="G16" s="98">
        <v>0</v>
      </c>
      <c r="H16" s="98"/>
      <c r="I16" s="98"/>
    </row>
    <row r="17" spans="1:7" ht="12.75">
      <c r="A17" s="107" t="s">
        <v>38</v>
      </c>
      <c r="B17" s="38"/>
      <c r="C17" s="120">
        <f t="shared" si="4"/>
      </c>
      <c r="D17" s="121">
        <f>IF(OR(ISBLANK(C7),ISBLANK(D7),ISBLANK(C10),ISBLANK(D10)),"",(C7-C10)/(C7-D7-C10+D10))</f>
      </c>
      <c r="F17" s="97">
        <f>G19</f>
        <v>0.5</v>
      </c>
      <c r="G17" s="98">
        <f>G22</f>
        <v>10</v>
      </c>
    </row>
    <row r="18" spans="1:10" ht="13.5" thickBot="1">
      <c r="A18" s="107" t="s">
        <v>39</v>
      </c>
      <c r="B18" s="38"/>
      <c r="C18" s="120">
        <f t="shared" si="4"/>
        <v>0.6</v>
      </c>
      <c r="D18" s="121">
        <f>IF(OR(ISBLANK(C8),ISBLANK(D8),ISBLANK(C9),ISBLANK(D9)),"",(C8-C9)/(C8-D8-C9+D9))</f>
        <v>0.4</v>
      </c>
      <c r="F18" s="108"/>
      <c r="G18" s="45"/>
      <c r="J18" s="43" t="s">
        <v>4</v>
      </c>
    </row>
    <row r="19" spans="1:10" ht="13.5" thickBot="1">
      <c r="A19" s="107" t="s">
        <v>40</v>
      </c>
      <c r="B19" s="38"/>
      <c r="C19" s="120">
        <f t="shared" si="4"/>
      </c>
      <c r="D19" s="121">
        <f>IF(OR(ISBLANK(C8),ISBLANK(D8),ISBLANK(C10),ISBLANK(D10)),"",(C8-C10)/(C8-D8-C10+D10))</f>
      </c>
      <c r="F19" s="109" t="s">
        <v>51</v>
      </c>
      <c r="G19" s="114">
        <v>0.5</v>
      </c>
      <c r="I19" s="110" t="s">
        <v>29</v>
      </c>
      <c r="J19" s="111">
        <f>IF(G$4,(1-$G$19)*$C$7+$G$19*$D$7,"")</f>
        <v>8</v>
      </c>
    </row>
    <row r="20" spans="1:10" ht="13.5" thickBot="1">
      <c r="A20" s="112" t="s">
        <v>41</v>
      </c>
      <c r="B20" s="42"/>
      <c r="C20" s="122">
        <f t="shared" si="4"/>
      </c>
      <c r="D20" s="123">
        <f>IF(OR(ISBLANK(C9),ISBLANK(D9),ISBLANK(C10),ISBLANK(D10)),"",(C9-C10)/(C9-D9-C10+D10))</f>
      </c>
      <c r="F20" s="119" t="s">
        <v>77</v>
      </c>
      <c r="G20" s="114">
        <v>0.1</v>
      </c>
      <c r="I20" s="113" t="s">
        <v>31</v>
      </c>
      <c r="J20" s="24">
        <f>IF(H$4,(1-$G$19)*$C$8+$G$19*$D$8,"")</f>
        <v>9</v>
      </c>
    </row>
    <row r="21" spans="6:10" ht="12.75">
      <c r="F21" s="109" t="s">
        <v>52</v>
      </c>
      <c r="G21" s="111">
        <f>1-G19</f>
        <v>0.5</v>
      </c>
      <c r="I21" s="113" t="s">
        <v>32</v>
      </c>
      <c r="J21" s="24">
        <f>IF(I$4,(1-$G$19)*$C$9+$G$19*$D$9,"")</f>
        <v>10</v>
      </c>
    </row>
    <row r="22" spans="6:10" ht="13.5" thickBot="1">
      <c r="F22" s="109" t="s">
        <v>53</v>
      </c>
      <c r="G22" s="27">
        <f>MAX(J19:J22)</f>
        <v>10</v>
      </c>
      <c r="I22" s="100" t="s">
        <v>33</v>
      </c>
      <c r="J22" s="27">
        <f>IF(J$4,(1-$G$19)*$C$10+$G$19*$D$10,"")</f>
      </c>
    </row>
  </sheetData>
  <sheetProtection password="A753" sheet="1" objects="1" scenarios="1"/>
  <mergeCells count="1">
    <mergeCell ref="A6:A10"/>
  </mergeCells>
  <conditionalFormatting sqref="J19:J22">
    <cfRule type="expression" priority="1" dxfId="0" stopIfTrue="1">
      <formula>J19=MAX($J$19:$J$22)</formula>
    </cfRule>
  </conditionalFormatting>
  <printOptions/>
  <pageMargins left="0.75" right="0.75" top="1" bottom="1" header="0.5" footer="0.5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K82"/>
  <sheetViews>
    <sheetView workbookViewId="0" topLeftCell="A61">
      <selection activeCell="D69" sqref="D69:E72"/>
    </sheetView>
  </sheetViews>
  <sheetFormatPr defaultColWidth="9.140625" defaultRowHeight="12.75"/>
  <cols>
    <col min="1" max="1" width="3.7109375" style="2" customWidth="1"/>
    <col min="2" max="2" width="2.7109375" style="5" customWidth="1"/>
    <col min="3" max="3" width="12.421875" style="5" customWidth="1"/>
    <col min="4" max="11" width="11.28125" style="5" customWidth="1"/>
  </cols>
  <sheetData>
    <row r="1" ht="12.75">
      <c r="A1" s="62" t="s">
        <v>58</v>
      </c>
    </row>
    <row r="3" spans="1:10" ht="12.75">
      <c r="A3" s="2" t="s">
        <v>63</v>
      </c>
      <c r="B3" s="59" t="s">
        <v>10</v>
      </c>
      <c r="J3" s="6"/>
    </row>
    <row r="4" spans="3:11" ht="13.5" thickBot="1">
      <c r="C4" s="7"/>
      <c r="D4" s="8"/>
      <c r="E4" s="8"/>
      <c r="F4" s="8"/>
      <c r="G4" s="8"/>
      <c r="H4" s="9"/>
      <c r="I4" s="9"/>
      <c r="J4" s="9"/>
      <c r="K4" s="9"/>
    </row>
    <row r="5" spans="3:7" ht="13.5" thickBot="1">
      <c r="C5" s="63"/>
      <c r="D5" s="46" t="s">
        <v>11</v>
      </c>
      <c r="E5" s="3" t="s">
        <v>12</v>
      </c>
      <c r="F5" s="3" t="s">
        <v>13</v>
      </c>
      <c r="G5" s="4" t="s">
        <v>14</v>
      </c>
    </row>
    <row r="6" spans="3:11" ht="13.5" thickBot="1">
      <c r="C6" s="64" t="s">
        <v>42</v>
      </c>
      <c r="D6" s="3"/>
      <c r="E6" s="3"/>
      <c r="F6" s="3"/>
      <c r="G6" s="4"/>
      <c r="H6" s="10" t="s">
        <v>15</v>
      </c>
      <c r="I6" s="11" t="s">
        <v>16</v>
      </c>
      <c r="J6" s="11" t="s">
        <v>17</v>
      </c>
      <c r="K6" s="12" t="s">
        <v>4</v>
      </c>
    </row>
    <row r="7" spans="3:11" ht="12.75">
      <c r="C7" s="58" t="s">
        <v>18</v>
      </c>
      <c r="D7" s="49">
        <v>10</v>
      </c>
      <c r="E7" s="50">
        <v>10</v>
      </c>
      <c r="F7" s="50">
        <v>10</v>
      </c>
      <c r="G7" s="51"/>
      <c r="H7" s="13">
        <v>10</v>
      </c>
      <c r="I7" s="14">
        <v>10</v>
      </c>
      <c r="J7" s="14">
        <v>10</v>
      </c>
      <c r="K7" s="15" t="s">
        <v>62</v>
      </c>
    </row>
    <row r="8" spans="3:11" ht="12.75">
      <c r="C8" s="47" t="s">
        <v>19</v>
      </c>
      <c r="D8" s="52">
        <v>7</v>
      </c>
      <c r="E8" s="53">
        <v>12</v>
      </c>
      <c r="F8" s="53">
        <v>12</v>
      </c>
      <c r="G8" s="54"/>
      <c r="H8" s="16">
        <v>7</v>
      </c>
      <c r="I8" s="17">
        <v>12</v>
      </c>
      <c r="J8" s="17">
        <v>10.333333333333334</v>
      </c>
      <c r="K8" s="18" t="s">
        <v>62</v>
      </c>
    </row>
    <row r="9" spans="3:11" ht="12.75">
      <c r="C9" s="47" t="s">
        <v>20</v>
      </c>
      <c r="D9" s="52">
        <v>-4</v>
      </c>
      <c r="E9" s="53">
        <v>2</v>
      </c>
      <c r="F9" s="53">
        <v>16</v>
      </c>
      <c r="G9" s="54"/>
      <c r="H9" s="16">
        <v>-4</v>
      </c>
      <c r="I9" s="17">
        <v>16</v>
      </c>
      <c r="J9" s="17">
        <v>4.666666666666667</v>
      </c>
      <c r="K9" s="18" t="s">
        <v>62</v>
      </c>
    </row>
    <row r="10" spans="3:11" ht="13.5" thickBot="1">
      <c r="C10" s="48" t="s">
        <v>21</v>
      </c>
      <c r="D10" s="55"/>
      <c r="E10" s="56"/>
      <c r="F10" s="56"/>
      <c r="G10" s="57"/>
      <c r="H10" s="19" t="s">
        <v>62</v>
      </c>
      <c r="I10" s="20" t="s">
        <v>62</v>
      </c>
      <c r="J10" s="20" t="s">
        <v>62</v>
      </c>
      <c r="K10" s="21" t="s">
        <v>62</v>
      </c>
    </row>
    <row r="11" spans="3:11" ht="12.75">
      <c r="C11" s="45"/>
      <c r="D11" s="45"/>
      <c r="E11" s="45"/>
      <c r="F11" s="45"/>
      <c r="G11" s="45"/>
      <c r="H11" s="17"/>
      <c r="I11" s="17"/>
      <c r="J11" s="17"/>
      <c r="K11" s="17"/>
    </row>
    <row r="12" spans="1:11" ht="13.5" thickBot="1">
      <c r="A12" s="89" t="s">
        <v>63</v>
      </c>
      <c r="C12" s="7" t="s">
        <v>54</v>
      </c>
      <c r="D12" s="8"/>
      <c r="E12" s="8"/>
      <c r="F12" s="8"/>
      <c r="G12" s="8"/>
      <c r="H12" s="9"/>
      <c r="I12" s="9"/>
      <c r="J12" s="9"/>
      <c r="K12" s="9"/>
    </row>
    <row r="13" spans="3:10" ht="13.5" thickBot="1">
      <c r="C13" s="22"/>
      <c r="D13" s="10" t="s">
        <v>11</v>
      </c>
      <c r="E13" s="11" t="s">
        <v>12</v>
      </c>
      <c r="F13" s="11" t="s">
        <v>13</v>
      </c>
      <c r="G13" s="12" t="s">
        <v>14</v>
      </c>
      <c r="H13" s="10" t="s">
        <v>16</v>
      </c>
      <c r="I13" s="11" t="s">
        <v>22</v>
      </c>
      <c r="J13" s="23"/>
    </row>
    <row r="14" spans="3:10" ht="12.75">
      <c r="C14" s="24" t="s">
        <v>18</v>
      </c>
      <c r="D14" s="17">
        <v>0</v>
      </c>
      <c r="E14" s="17">
        <v>2</v>
      </c>
      <c r="F14" s="17">
        <v>6</v>
      </c>
      <c r="G14" s="17" t="s">
        <v>62</v>
      </c>
      <c r="H14" s="13">
        <v>6</v>
      </c>
      <c r="I14" s="14" t="s">
        <v>62</v>
      </c>
      <c r="J14" s="25" t="s">
        <v>62</v>
      </c>
    </row>
    <row r="15" spans="3:10" ht="12.75">
      <c r="C15" s="24" t="s">
        <v>19</v>
      </c>
      <c r="D15" s="17">
        <v>3</v>
      </c>
      <c r="E15" s="17">
        <v>0</v>
      </c>
      <c r="F15" s="17">
        <v>4</v>
      </c>
      <c r="G15" s="17" t="s">
        <v>62</v>
      </c>
      <c r="H15" s="16">
        <v>4</v>
      </c>
      <c r="I15" s="17" t="s">
        <v>62</v>
      </c>
      <c r="J15" s="26" t="s">
        <v>62</v>
      </c>
    </row>
    <row r="16" spans="3:10" ht="12.75">
      <c r="C16" s="24" t="s">
        <v>20</v>
      </c>
      <c r="D16" s="17">
        <v>14</v>
      </c>
      <c r="E16" s="17">
        <v>10</v>
      </c>
      <c r="F16" s="17">
        <v>0</v>
      </c>
      <c r="G16" s="17" t="s">
        <v>62</v>
      </c>
      <c r="H16" s="16">
        <v>14</v>
      </c>
      <c r="I16" s="17" t="s">
        <v>62</v>
      </c>
      <c r="J16" s="26" t="s">
        <v>62</v>
      </c>
    </row>
    <row r="17" spans="3:10" ht="13.5" thickBot="1">
      <c r="C17" s="27" t="s">
        <v>21</v>
      </c>
      <c r="D17" s="20" t="s">
        <v>62</v>
      </c>
      <c r="E17" s="20" t="s">
        <v>62</v>
      </c>
      <c r="F17" s="20" t="s">
        <v>62</v>
      </c>
      <c r="G17" s="20" t="s">
        <v>62</v>
      </c>
      <c r="H17" s="19" t="s">
        <v>62</v>
      </c>
      <c r="I17" s="20" t="s">
        <v>62</v>
      </c>
      <c r="J17" s="28" t="s">
        <v>62</v>
      </c>
    </row>
    <row r="18" spans="3:10" ht="12.75">
      <c r="C18" s="17"/>
      <c r="D18" s="17"/>
      <c r="E18" s="17"/>
      <c r="F18" s="17"/>
      <c r="G18" s="17"/>
      <c r="H18" s="17"/>
      <c r="I18" s="17"/>
      <c r="J18" s="29"/>
    </row>
    <row r="20" spans="1:10" ht="12.75">
      <c r="A20" s="2" t="s">
        <v>64</v>
      </c>
      <c r="B20" s="59" t="s">
        <v>10</v>
      </c>
      <c r="J20" s="6"/>
    </row>
    <row r="21" spans="3:11" ht="13.5" thickBot="1">
      <c r="C21" s="7"/>
      <c r="D21" s="8"/>
      <c r="E21" s="8"/>
      <c r="F21" s="8"/>
      <c r="G21" s="8"/>
      <c r="H21" s="9"/>
      <c r="I21" s="9"/>
      <c r="J21" s="9"/>
      <c r="K21" s="9"/>
    </row>
    <row r="22" spans="3:7" ht="13.5" thickBot="1">
      <c r="C22" s="63"/>
      <c r="D22" s="46" t="s">
        <v>11</v>
      </c>
      <c r="E22" s="3" t="s">
        <v>12</v>
      </c>
      <c r="F22" s="3" t="s">
        <v>13</v>
      </c>
      <c r="G22" s="4" t="s">
        <v>14</v>
      </c>
    </row>
    <row r="23" spans="3:11" ht="13.5" thickBot="1">
      <c r="C23" s="64" t="s">
        <v>42</v>
      </c>
      <c r="D23" s="3">
        <v>0.3</v>
      </c>
      <c r="E23" s="3">
        <v>0.5</v>
      </c>
      <c r="F23" s="3">
        <v>0.2</v>
      </c>
      <c r="G23" s="4"/>
      <c r="H23" s="10" t="s">
        <v>15</v>
      </c>
      <c r="I23" s="11" t="s">
        <v>16</v>
      </c>
      <c r="J23" s="11" t="s">
        <v>17</v>
      </c>
      <c r="K23" s="12" t="s">
        <v>4</v>
      </c>
    </row>
    <row r="24" spans="3:11" ht="12.75">
      <c r="C24" s="58" t="s">
        <v>18</v>
      </c>
      <c r="D24" s="49">
        <v>10</v>
      </c>
      <c r="E24" s="50">
        <v>10</v>
      </c>
      <c r="F24" s="50">
        <v>10</v>
      </c>
      <c r="G24" s="51"/>
      <c r="H24" s="13">
        <v>10</v>
      </c>
      <c r="I24" s="14">
        <v>10</v>
      </c>
      <c r="J24" s="14">
        <v>10</v>
      </c>
      <c r="K24" s="15">
        <v>10</v>
      </c>
    </row>
    <row r="25" spans="3:11" ht="12.75">
      <c r="C25" s="47" t="s">
        <v>19</v>
      </c>
      <c r="D25" s="52">
        <v>7</v>
      </c>
      <c r="E25" s="53">
        <v>12</v>
      </c>
      <c r="F25" s="53">
        <v>12</v>
      </c>
      <c r="G25" s="54"/>
      <c r="H25" s="16">
        <v>7</v>
      </c>
      <c r="I25" s="17">
        <v>12</v>
      </c>
      <c r="J25" s="17">
        <v>10.333333333333334</v>
      </c>
      <c r="K25" s="18">
        <v>10.5</v>
      </c>
    </row>
    <row r="26" spans="3:11" ht="12.75">
      <c r="C26" s="47" t="s">
        <v>20</v>
      </c>
      <c r="D26" s="52">
        <v>-4</v>
      </c>
      <c r="E26" s="53">
        <v>2</v>
      </c>
      <c r="F26" s="53">
        <v>16</v>
      </c>
      <c r="G26" s="54"/>
      <c r="H26" s="16">
        <v>-4</v>
      </c>
      <c r="I26" s="17">
        <v>16</v>
      </c>
      <c r="J26" s="17">
        <v>4.666666666666667</v>
      </c>
      <c r="K26" s="18">
        <v>3</v>
      </c>
    </row>
    <row r="27" spans="3:11" ht="13.5" thickBot="1">
      <c r="C27" s="48" t="s">
        <v>21</v>
      </c>
      <c r="D27" s="55"/>
      <c r="E27" s="56"/>
      <c r="F27" s="56"/>
      <c r="G27" s="57"/>
      <c r="H27" s="19" t="s">
        <v>62</v>
      </c>
      <c r="I27" s="20" t="s">
        <v>62</v>
      </c>
      <c r="J27" s="20" t="s">
        <v>62</v>
      </c>
      <c r="K27" s="21" t="s">
        <v>62</v>
      </c>
    </row>
    <row r="30" spans="1:11" ht="12.75">
      <c r="A30" s="2" t="s">
        <v>65</v>
      </c>
      <c r="B30" s="65" t="s">
        <v>0</v>
      </c>
      <c r="K30" s="66"/>
    </row>
    <row r="31" spans="8:11" ht="12.75">
      <c r="H31" s="67" t="s">
        <v>1</v>
      </c>
      <c r="I31" s="67"/>
      <c r="J31" s="67" t="s">
        <v>3</v>
      </c>
      <c r="K31" s="67" t="s">
        <v>2</v>
      </c>
    </row>
    <row r="32" spans="8:11" ht="13.5" thickBot="1">
      <c r="H32" s="129" t="s">
        <v>5</v>
      </c>
      <c r="I32" s="128"/>
      <c r="J32" s="75">
        <v>0.4</v>
      </c>
      <c r="K32" s="56">
        <v>40</v>
      </c>
    </row>
    <row r="33" spans="2:11" ht="12.75">
      <c r="B33" s="66"/>
      <c r="C33" s="66"/>
      <c r="D33" s="66"/>
      <c r="E33" s="66"/>
      <c r="F33" s="66"/>
      <c r="G33" s="66"/>
      <c r="H33" s="76"/>
      <c r="I33" s="77"/>
      <c r="J33" s="77"/>
      <c r="K33" s="77"/>
    </row>
    <row r="34" spans="4:11" ht="13.5" thickBot="1">
      <c r="D34" s="129" t="s">
        <v>6</v>
      </c>
      <c r="E34" s="135"/>
      <c r="F34" s="68">
        <v>49</v>
      </c>
      <c r="G34" s="63"/>
      <c r="H34" s="127" t="s">
        <v>7</v>
      </c>
      <c r="I34" s="128"/>
      <c r="J34" s="75">
        <v>0.6</v>
      </c>
      <c r="K34" s="56">
        <v>55</v>
      </c>
    </row>
    <row r="35" spans="2:11" ht="12.75">
      <c r="B35" s="66"/>
      <c r="C35" s="66"/>
      <c r="D35" s="76"/>
      <c r="E35" s="82"/>
      <c r="F35" s="69"/>
      <c r="G35" s="70"/>
      <c r="H35" s="76"/>
      <c r="I35" s="77"/>
      <c r="J35" s="77"/>
      <c r="K35" s="77"/>
    </row>
    <row r="36" spans="4:11" ht="13.5" thickBot="1">
      <c r="D36" s="83"/>
      <c r="E36" s="84"/>
      <c r="H36" s="127"/>
      <c r="I36" s="128"/>
      <c r="J36" s="75"/>
      <c r="K36" s="56"/>
    </row>
    <row r="37" spans="4:11" ht="12.75">
      <c r="D37" s="83"/>
      <c r="E37" s="84"/>
      <c r="H37" s="79"/>
      <c r="I37" s="79"/>
      <c r="J37" s="79"/>
      <c r="K37" s="80"/>
    </row>
    <row r="38" spans="4:11" ht="12.75">
      <c r="D38" s="83"/>
      <c r="E38" s="84"/>
      <c r="H38" s="81" t="s">
        <v>1</v>
      </c>
      <c r="I38" s="81"/>
      <c r="J38" s="81" t="s">
        <v>3</v>
      </c>
      <c r="K38" s="81" t="s">
        <v>2</v>
      </c>
    </row>
    <row r="39" spans="4:11" ht="13.5" thickBot="1">
      <c r="D39" s="83"/>
      <c r="E39" s="84"/>
      <c r="H39" s="129" t="s">
        <v>5</v>
      </c>
      <c r="I39" s="128"/>
      <c r="J39" s="75">
        <v>0.4</v>
      </c>
      <c r="K39" s="56">
        <v>50</v>
      </c>
    </row>
    <row r="40" spans="4:11" ht="12.75">
      <c r="D40" s="85"/>
      <c r="E40" s="86"/>
      <c r="F40" s="66"/>
      <c r="H40" s="76"/>
      <c r="I40" s="77"/>
      <c r="J40" s="77"/>
      <c r="K40" s="77"/>
    </row>
    <row r="41" spans="3:11" ht="13.5" thickBot="1">
      <c r="C41" s="72"/>
      <c r="D41" s="127" t="s">
        <v>8</v>
      </c>
      <c r="E41" s="135"/>
      <c r="F41" s="68">
        <v>62</v>
      </c>
      <c r="G41" s="63"/>
      <c r="H41" s="127" t="s">
        <v>7</v>
      </c>
      <c r="I41" s="128"/>
      <c r="J41" s="75">
        <v>0.6</v>
      </c>
      <c r="K41" s="56">
        <v>70</v>
      </c>
    </row>
    <row r="42" spans="4:11" ht="12.75">
      <c r="D42" s="87"/>
      <c r="E42" s="88"/>
      <c r="F42" s="69"/>
      <c r="G42" s="70"/>
      <c r="H42" s="76"/>
      <c r="I42" s="77"/>
      <c r="J42" s="77"/>
      <c r="K42" s="77"/>
    </row>
    <row r="43" spans="4:11" ht="13.5" thickBot="1">
      <c r="D43" s="83"/>
      <c r="E43" s="84"/>
      <c r="H43" s="127"/>
      <c r="I43" s="128"/>
      <c r="J43" s="75"/>
      <c r="K43" s="56"/>
    </row>
    <row r="46" spans="1:10" ht="12.75">
      <c r="A46" s="2" t="s">
        <v>67</v>
      </c>
      <c r="B46" s="59" t="s">
        <v>10</v>
      </c>
      <c r="J46" s="6"/>
    </row>
    <row r="47" spans="3:11" ht="13.5" thickBot="1">
      <c r="C47" s="7"/>
      <c r="D47" s="8"/>
      <c r="E47" s="8"/>
      <c r="F47" s="8"/>
      <c r="G47" s="8"/>
      <c r="H47" s="9"/>
      <c r="I47" s="9"/>
      <c r="J47" s="9"/>
      <c r="K47" s="9"/>
    </row>
    <row r="48" spans="3:7" ht="13.5" thickBot="1">
      <c r="C48" s="63"/>
      <c r="D48" s="46" t="s">
        <v>11</v>
      </c>
      <c r="E48" s="3" t="s">
        <v>12</v>
      </c>
      <c r="F48" s="3" t="s">
        <v>13</v>
      </c>
      <c r="G48" s="4" t="s">
        <v>14</v>
      </c>
    </row>
    <row r="49" spans="3:11" ht="13.5" thickBot="1">
      <c r="C49" s="64" t="s">
        <v>42</v>
      </c>
      <c r="D49" s="3">
        <v>0.3</v>
      </c>
      <c r="E49" s="3">
        <v>0.5</v>
      </c>
      <c r="F49" s="3">
        <v>0.2</v>
      </c>
      <c r="G49" s="4"/>
      <c r="H49" s="10" t="s">
        <v>15</v>
      </c>
      <c r="I49" s="11" t="s">
        <v>16</v>
      </c>
      <c r="J49" s="11" t="s">
        <v>17</v>
      </c>
      <c r="K49" s="12" t="s">
        <v>4</v>
      </c>
    </row>
    <row r="50" spans="3:11" ht="12.75">
      <c r="C50" s="58" t="s">
        <v>18</v>
      </c>
      <c r="D50" s="49">
        <v>10</v>
      </c>
      <c r="E50" s="50">
        <v>10</v>
      </c>
      <c r="F50" s="50">
        <v>10</v>
      </c>
      <c r="G50" s="51"/>
      <c r="H50" s="13">
        <v>10</v>
      </c>
      <c r="I50" s="14">
        <v>10</v>
      </c>
      <c r="J50" s="14">
        <v>10</v>
      </c>
      <c r="K50" s="15">
        <v>10</v>
      </c>
    </row>
    <row r="51" spans="3:11" ht="12.75">
      <c r="C51" s="47" t="s">
        <v>19</v>
      </c>
      <c r="D51" s="52">
        <v>7</v>
      </c>
      <c r="E51" s="53">
        <v>12</v>
      </c>
      <c r="F51" s="53">
        <v>12</v>
      </c>
      <c r="G51" s="54"/>
      <c r="H51" s="16">
        <v>7</v>
      </c>
      <c r="I51" s="17">
        <v>12</v>
      </c>
      <c r="J51" s="17">
        <v>10.333333333333334</v>
      </c>
      <c r="K51" s="18">
        <v>10.5</v>
      </c>
    </row>
    <row r="52" spans="3:11" ht="12.75">
      <c r="C52" s="47" t="s">
        <v>20</v>
      </c>
      <c r="D52" s="52">
        <v>-4</v>
      </c>
      <c r="E52" s="53">
        <v>2</v>
      </c>
      <c r="F52" s="53">
        <v>16</v>
      </c>
      <c r="G52" s="54"/>
      <c r="H52" s="16">
        <v>-4</v>
      </c>
      <c r="I52" s="17">
        <v>16</v>
      </c>
      <c r="J52" s="17">
        <v>4.666666666666667</v>
      </c>
      <c r="K52" s="18">
        <v>3</v>
      </c>
    </row>
    <row r="53" spans="3:11" ht="13.5" thickBot="1">
      <c r="C53" s="48" t="s">
        <v>21</v>
      </c>
      <c r="D53" s="55"/>
      <c r="E53" s="56"/>
      <c r="F53" s="56"/>
      <c r="G53" s="57"/>
      <c r="H53" s="19" t="s">
        <v>62</v>
      </c>
      <c r="I53" s="20" t="s">
        <v>62</v>
      </c>
      <c r="J53" s="20" t="s">
        <v>62</v>
      </c>
      <c r="K53" s="21" t="s">
        <v>62</v>
      </c>
    </row>
    <row r="54" spans="3:11" ht="12.75">
      <c r="C54" s="45"/>
      <c r="D54" s="45"/>
      <c r="E54" s="45"/>
      <c r="F54" s="45"/>
      <c r="G54" s="45"/>
      <c r="H54" s="17"/>
      <c r="I54" s="17"/>
      <c r="J54" s="17"/>
      <c r="K54" s="17"/>
    </row>
    <row r="55" spans="3:11" ht="13.5" thickBot="1">
      <c r="C55" s="7" t="s">
        <v>54</v>
      </c>
      <c r="D55" s="8"/>
      <c r="E55" s="8"/>
      <c r="F55" s="8"/>
      <c r="G55" s="8"/>
      <c r="H55" s="9"/>
      <c r="I55" s="9"/>
      <c r="J55" s="9"/>
      <c r="K55" s="9"/>
    </row>
    <row r="56" spans="3:10" ht="13.5" thickBot="1">
      <c r="C56" s="22"/>
      <c r="D56" s="10" t="s">
        <v>11</v>
      </c>
      <c r="E56" s="11" t="s">
        <v>12</v>
      </c>
      <c r="F56" s="11" t="s">
        <v>13</v>
      </c>
      <c r="G56" s="12" t="s">
        <v>14</v>
      </c>
      <c r="H56" s="10" t="s">
        <v>16</v>
      </c>
      <c r="I56" s="11" t="s">
        <v>22</v>
      </c>
      <c r="J56" s="23"/>
    </row>
    <row r="57" spans="3:10" ht="12.75">
      <c r="C57" s="24" t="s">
        <v>18</v>
      </c>
      <c r="D57" s="17">
        <v>0</v>
      </c>
      <c r="E57" s="17">
        <v>2</v>
      </c>
      <c r="F57" s="17">
        <v>6</v>
      </c>
      <c r="G57" s="17" t="s">
        <v>62</v>
      </c>
      <c r="H57" s="13">
        <v>6</v>
      </c>
      <c r="I57" s="14">
        <v>2.2</v>
      </c>
      <c r="J57" s="25" t="s">
        <v>62</v>
      </c>
    </row>
    <row r="58" spans="3:10" ht="12.75">
      <c r="C58" s="24" t="s">
        <v>19</v>
      </c>
      <c r="D58" s="17">
        <v>3</v>
      </c>
      <c r="E58" s="17">
        <v>0</v>
      </c>
      <c r="F58" s="17">
        <v>4</v>
      </c>
      <c r="G58" s="17" t="s">
        <v>62</v>
      </c>
      <c r="H58" s="16">
        <v>4</v>
      </c>
      <c r="I58" s="17">
        <v>1.7</v>
      </c>
      <c r="J58" s="26" t="s">
        <v>66</v>
      </c>
    </row>
    <row r="59" spans="3:10" ht="12.75">
      <c r="C59" s="24" t="s">
        <v>20</v>
      </c>
      <c r="D59" s="17">
        <v>14</v>
      </c>
      <c r="E59" s="17">
        <v>10</v>
      </c>
      <c r="F59" s="17">
        <v>0</v>
      </c>
      <c r="G59" s="17" t="s">
        <v>62</v>
      </c>
      <c r="H59" s="16">
        <v>14</v>
      </c>
      <c r="I59" s="17">
        <v>9.2</v>
      </c>
      <c r="J59" s="26" t="s">
        <v>62</v>
      </c>
    </row>
    <row r="60" spans="3:10" ht="13.5" thickBot="1">
      <c r="C60" s="27" t="s">
        <v>21</v>
      </c>
      <c r="D60" s="20" t="s">
        <v>62</v>
      </c>
      <c r="E60" s="20" t="s">
        <v>62</v>
      </c>
      <c r="F60" s="20" t="s">
        <v>62</v>
      </c>
      <c r="G60" s="20" t="s">
        <v>62</v>
      </c>
      <c r="H60" s="19" t="s">
        <v>62</v>
      </c>
      <c r="I60" s="20" t="s">
        <v>62</v>
      </c>
      <c r="J60" s="28" t="s">
        <v>62</v>
      </c>
    </row>
    <row r="63" spans="1:2" ht="12.75">
      <c r="A63" s="2" t="s">
        <v>68</v>
      </c>
      <c r="B63" s="59" t="s">
        <v>61</v>
      </c>
    </row>
    <row r="65" ht="13.5" thickBot="1">
      <c r="D65" s="90"/>
    </row>
    <row r="66" spans="3:5" ht="13.5" thickBot="1">
      <c r="C66" s="30" t="s">
        <v>10</v>
      </c>
      <c r="D66" s="94"/>
      <c r="E66" s="31"/>
    </row>
    <row r="67" spans="2:5" ht="12.75">
      <c r="B67" s="73"/>
      <c r="C67" s="95"/>
      <c r="D67" s="96" t="s">
        <v>26</v>
      </c>
      <c r="E67" s="37"/>
    </row>
    <row r="68" spans="2:5" ht="13.5" customHeight="1" thickBot="1">
      <c r="B68" s="132" t="s">
        <v>30</v>
      </c>
      <c r="C68" s="99"/>
      <c r="D68" s="100" t="s">
        <v>27</v>
      </c>
      <c r="E68" s="118" t="s">
        <v>28</v>
      </c>
    </row>
    <row r="69" spans="2:5" ht="12.75">
      <c r="B69" s="133"/>
      <c r="C69" s="101" t="s">
        <v>29</v>
      </c>
      <c r="D69" s="49">
        <v>4</v>
      </c>
      <c r="E69" s="51">
        <v>12</v>
      </c>
    </row>
    <row r="70" spans="2:5" ht="12.75">
      <c r="B70" s="133"/>
      <c r="C70" s="102" t="s">
        <v>31</v>
      </c>
      <c r="D70" s="52">
        <v>16</v>
      </c>
      <c r="E70" s="54">
        <v>2</v>
      </c>
    </row>
    <row r="71" spans="2:5" ht="12.75">
      <c r="B71" s="133"/>
      <c r="C71" s="102" t="s">
        <v>32</v>
      </c>
      <c r="D71" s="52">
        <v>12</v>
      </c>
      <c r="E71" s="54">
        <v>8</v>
      </c>
    </row>
    <row r="72" spans="2:5" ht="13.5" thickBot="1">
      <c r="B72" s="134"/>
      <c r="C72" s="103" t="s">
        <v>33</v>
      </c>
      <c r="D72" s="55"/>
      <c r="E72" s="57"/>
    </row>
    <row r="73" spans="4:5" ht="12.75">
      <c r="D73" s="69"/>
      <c r="E73" s="69"/>
    </row>
    <row r="75" ht="13.5" thickBot="1"/>
    <row r="76" spans="2:5" ht="13.5" thickBot="1">
      <c r="B76" s="104" t="s">
        <v>34</v>
      </c>
      <c r="C76" s="31"/>
      <c r="D76" s="105" t="s">
        <v>35</v>
      </c>
      <c r="E76" s="106" t="s">
        <v>25</v>
      </c>
    </row>
    <row r="77" spans="2:5" ht="12.75">
      <c r="B77" s="107" t="s">
        <v>36</v>
      </c>
      <c r="C77" s="38"/>
      <c r="D77" s="120">
        <v>0.4545454545454546</v>
      </c>
      <c r="E77" s="121">
        <v>0.5454545454545454</v>
      </c>
    </row>
    <row r="78" spans="2:5" ht="12.75">
      <c r="B78" s="107" t="s">
        <v>37</v>
      </c>
      <c r="C78" s="38"/>
      <c r="D78" s="120">
        <v>0.33333333333333337</v>
      </c>
      <c r="E78" s="121">
        <v>0.6666666666666666</v>
      </c>
    </row>
    <row r="79" spans="2:5" ht="12.75">
      <c r="B79" s="107" t="s">
        <v>38</v>
      </c>
      <c r="C79" s="38"/>
      <c r="D79" s="120" t="s">
        <v>62</v>
      </c>
      <c r="E79" s="121" t="s">
        <v>62</v>
      </c>
    </row>
    <row r="80" spans="2:5" ht="12.75">
      <c r="B80" s="107" t="s">
        <v>39</v>
      </c>
      <c r="C80" s="38"/>
      <c r="D80" s="120">
        <v>0.6</v>
      </c>
      <c r="E80" s="121">
        <v>0.4</v>
      </c>
    </row>
    <row r="81" spans="2:5" ht="12.75">
      <c r="B81" s="107" t="s">
        <v>40</v>
      </c>
      <c r="C81" s="38"/>
      <c r="D81" s="120" t="s">
        <v>62</v>
      </c>
      <c r="E81" s="121" t="s">
        <v>62</v>
      </c>
    </row>
    <row r="82" spans="2:5" ht="13.5" thickBot="1">
      <c r="B82" s="112" t="s">
        <v>41</v>
      </c>
      <c r="C82" s="42"/>
      <c r="D82" s="122" t="s">
        <v>62</v>
      </c>
      <c r="E82" s="123" t="s">
        <v>62</v>
      </c>
    </row>
  </sheetData>
  <mergeCells count="9">
    <mergeCell ref="H32:I32"/>
    <mergeCell ref="D34:E34"/>
    <mergeCell ref="H34:I34"/>
    <mergeCell ref="H36:I36"/>
    <mergeCell ref="B68:B72"/>
    <mergeCell ref="H39:I39"/>
    <mergeCell ref="D41:E41"/>
    <mergeCell ref="H41:I41"/>
    <mergeCell ref="H43:I43"/>
  </mergeCells>
  <conditionalFormatting sqref="H18">
    <cfRule type="expression" priority="1" dxfId="0" stopIfTrue="1">
      <formula>H18=MIN($G$14:$G$17)</formula>
    </cfRule>
  </conditionalFormatting>
  <conditionalFormatting sqref="I18">
    <cfRule type="expression" priority="2" dxfId="0" stopIfTrue="1">
      <formula>H18=MIN($G$14:$G$17)</formula>
    </cfRule>
  </conditionalFormatting>
  <conditionalFormatting sqref="H11:K11 H54:K54">
    <cfRule type="expression" priority="3" dxfId="0" stopIfTrue="1">
      <formula>H11=MAX(H$5:H$8)</formula>
    </cfRule>
  </conditionalFormatting>
  <conditionalFormatting sqref="H57 H14">
    <cfRule type="expression" priority="4" dxfId="0" stopIfTrue="1">
      <formula>H14=MIN(H14:H17)</formula>
    </cfRule>
  </conditionalFormatting>
  <conditionalFormatting sqref="H58 H15">
    <cfRule type="expression" priority="5" dxfId="0" stopIfTrue="1">
      <formula>H15=MIN(H14:H17)</formula>
    </cfRule>
  </conditionalFormatting>
  <conditionalFormatting sqref="H59 H16">
    <cfRule type="expression" priority="6" dxfId="0" stopIfTrue="1">
      <formula>H16=MIN(H14:H17)</formula>
    </cfRule>
  </conditionalFormatting>
  <conditionalFormatting sqref="H60 H17">
    <cfRule type="expression" priority="7" dxfId="0" stopIfTrue="1">
      <formula>H17=MIN(H14:H17)</formula>
    </cfRule>
  </conditionalFormatting>
  <conditionalFormatting sqref="I57 I14">
    <cfRule type="expression" priority="8" dxfId="0" stopIfTrue="1">
      <formula>H14=MIN(H14:H17)</formula>
    </cfRule>
  </conditionalFormatting>
  <conditionalFormatting sqref="I58 I15">
    <cfRule type="expression" priority="9" dxfId="0" stopIfTrue="1">
      <formula>H15=MIN(H14:H17)</formula>
    </cfRule>
  </conditionalFormatting>
  <conditionalFormatting sqref="I59 I16">
    <cfRule type="expression" priority="10" dxfId="0" stopIfTrue="1">
      <formula>H16=MIN(H14:H17)</formula>
    </cfRule>
  </conditionalFormatting>
  <conditionalFormatting sqref="I60 I17">
    <cfRule type="expression" priority="11" dxfId="0" stopIfTrue="1">
      <formula>H17=MIN(H14:H17)</formula>
    </cfRule>
  </conditionalFormatting>
  <conditionalFormatting sqref="H50:K50 H7:K7 H24:K24">
    <cfRule type="expression" priority="12" dxfId="0" stopIfTrue="1">
      <formula>H7=MAX(H7:H10)</formula>
    </cfRule>
  </conditionalFormatting>
  <conditionalFormatting sqref="H51:K51 H8:K8 H25:K25">
    <cfRule type="expression" priority="13" dxfId="0" stopIfTrue="1">
      <formula>H8=MAX(H7:H10)</formula>
    </cfRule>
  </conditionalFormatting>
  <conditionalFormatting sqref="H52:K52 H9:K9 H26:K26">
    <cfRule type="expression" priority="14" dxfId="0" stopIfTrue="1">
      <formula>H9=MAX(H7:H10)</formula>
    </cfRule>
  </conditionalFormatting>
  <conditionalFormatting sqref="H53:K53 H10:K10 H27:K27">
    <cfRule type="expression" priority="15" dxfId="0" stopIfTrue="1">
      <formula>H10=MAX(H7:H10)</formula>
    </cfRule>
  </conditionalFormatting>
  <conditionalFormatting sqref="F34">
    <cfRule type="expression" priority="16" dxfId="1" stopIfTrue="1">
      <formula>F34=MAX(F34,F41,F48)</formula>
    </cfRule>
  </conditionalFormatting>
  <conditionalFormatting sqref="F41">
    <cfRule type="expression" priority="17" dxfId="1" stopIfTrue="1">
      <formula>F41=MAX(F34,F41,F48)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K66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2" customWidth="1"/>
    <col min="2" max="2" width="2.7109375" style="5" customWidth="1"/>
    <col min="3" max="3" width="12.421875" style="5" customWidth="1"/>
    <col min="4" max="11" width="11.28125" style="5" customWidth="1"/>
  </cols>
  <sheetData>
    <row r="1" ht="12.75">
      <c r="A1" s="62" t="s">
        <v>59</v>
      </c>
    </row>
    <row r="3" spans="1:10" ht="12.75">
      <c r="A3" s="89" t="s">
        <v>71</v>
      </c>
      <c r="B3" s="59" t="s">
        <v>10</v>
      </c>
      <c r="J3" s="6"/>
    </row>
    <row r="4" spans="3:11" ht="13.5" thickBot="1">
      <c r="C4" s="7"/>
      <c r="D4" s="8"/>
      <c r="E4" s="8"/>
      <c r="F4" s="8"/>
      <c r="G4" s="8"/>
      <c r="H4" s="9"/>
      <c r="I4" s="9"/>
      <c r="J4" s="9"/>
      <c r="K4" s="9"/>
    </row>
    <row r="5" spans="3:7" ht="13.5" thickBot="1">
      <c r="C5" s="63"/>
      <c r="D5" s="46" t="s">
        <v>69</v>
      </c>
      <c r="E5" s="3" t="s">
        <v>70</v>
      </c>
      <c r="F5" s="3"/>
      <c r="G5" s="4"/>
    </row>
    <row r="6" spans="3:11" ht="13.5" thickBot="1">
      <c r="C6" s="64" t="s">
        <v>42</v>
      </c>
      <c r="D6" s="3"/>
      <c r="E6" s="3"/>
      <c r="F6" s="3"/>
      <c r="G6" s="4"/>
      <c r="H6" s="10" t="s">
        <v>15</v>
      </c>
      <c r="I6" s="11" t="s">
        <v>16</v>
      </c>
      <c r="J6" s="11" t="s">
        <v>17</v>
      </c>
      <c r="K6" s="12" t="s">
        <v>4</v>
      </c>
    </row>
    <row r="7" spans="3:11" ht="12.75">
      <c r="C7" s="58" t="s">
        <v>29</v>
      </c>
      <c r="D7" s="49">
        <v>1</v>
      </c>
      <c r="E7" s="50">
        <v>14</v>
      </c>
      <c r="F7" s="50"/>
      <c r="G7" s="51"/>
      <c r="H7" s="13">
        <v>1</v>
      </c>
      <c r="I7" s="14">
        <v>14</v>
      </c>
      <c r="J7" s="14">
        <v>7.5</v>
      </c>
      <c r="K7" s="15" t="s">
        <v>62</v>
      </c>
    </row>
    <row r="8" spans="3:11" ht="12.75">
      <c r="C8" s="47" t="s">
        <v>31</v>
      </c>
      <c r="D8" s="52">
        <v>2</v>
      </c>
      <c r="E8" s="53">
        <v>10</v>
      </c>
      <c r="F8" s="53"/>
      <c r="G8" s="54"/>
      <c r="H8" s="16">
        <v>2</v>
      </c>
      <c r="I8" s="17">
        <v>10</v>
      </c>
      <c r="J8" s="17">
        <v>6</v>
      </c>
      <c r="K8" s="18" t="s">
        <v>62</v>
      </c>
    </row>
    <row r="9" spans="3:11" ht="12.75">
      <c r="C9" s="47" t="s">
        <v>32</v>
      </c>
      <c r="D9" s="52">
        <v>4</v>
      </c>
      <c r="E9" s="53">
        <v>6</v>
      </c>
      <c r="F9" s="53"/>
      <c r="G9" s="54"/>
      <c r="H9" s="16">
        <v>4</v>
      </c>
      <c r="I9" s="17">
        <v>6</v>
      </c>
      <c r="J9" s="17">
        <v>5</v>
      </c>
      <c r="K9" s="18" t="s">
        <v>62</v>
      </c>
    </row>
    <row r="10" spans="3:11" ht="13.5" thickBot="1">
      <c r="C10" s="48"/>
      <c r="D10" s="55"/>
      <c r="E10" s="56"/>
      <c r="F10" s="56"/>
      <c r="G10" s="57"/>
      <c r="H10" s="19" t="s">
        <v>62</v>
      </c>
      <c r="I10" s="20" t="s">
        <v>62</v>
      </c>
      <c r="J10" s="20" t="s">
        <v>62</v>
      </c>
      <c r="K10" s="21" t="s">
        <v>62</v>
      </c>
    </row>
    <row r="11" spans="3:11" ht="12.75">
      <c r="C11" s="45"/>
      <c r="D11" s="45"/>
      <c r="E11" s="45"/>
      <c r="F11" s="45"/>
      <c r="G11" s="45"/>
      <c r="H11" s="17"/>
      <c r="I11" s="17"/>
      <c r="J11" s="17"/>
      <c r="K11" s="17"/>
    </row>
    <row r="12" spans="3:11" ht="12.75">
      <c r="C12" s="45"/>
      <c r="D12" s="45"/>
      <c r="E12" s="45"/>
      <c r="F12" s="45"/>
      <c r="G12" s="45"/>
      <c r="H12" s="17"/>
      <c r="I12" s="17"/>
      <c r="J12" s="17"/>
      <c r="K12" s="17"/>
    </row>
    <row r="13" spans="1:11" ht="12.75">
      <c r="A13" s="89" t="s">
        <v>72</v>
      </c>
      <c r="B13" s="59" t="s">
        <v>61</v>
      </c>
      <c r="F13" s="45"/>
      <c r="G13" s="45"/>
      <c r="H13" s="17"/>
      <c r="I13" s="17"/>
      <c r="J13" s="17"/>
      <c r="K13" s="17"/>
    </row>
    <row r="14" spans="6:11" ht="12.75">
      <c r="F14" s="45"/>
      <c r="G14" s="45"/>
      <c r="H14" s="17"/>
      <c r="I14" s="17"/>
      <c r="J14" s="17"/>
      <c r="K14" s="17"/>
    </row>
    <row r="15" spans="4:11" ht="13.5" thickBot="1">
      <c r="D15" s="90"/>
      <c r="F15" s="45"/>
      <c r="G15" s="45"/>
      <c r="H15" s="17"/>
      <c r="I15" s="17"/>
      <c r="J15" s="17"/>
      <c r="K15" s="17"/>
    </row>
    <row r="16" spans="3:11" ht="13.5" thickBot="1">
      <c r="C16" s="30" t="s">
        <v>10</v>
      </c>
      <c r="D16" s="94"/>
      <c r="E16" s="31"/>
      <c r="F16" s="45"/>
      <c r="G16" s="45"/>
      <c r="H16" s="17"/>
      <c r="I16" s="17"/>
      <c r="J16" s="17"/>
      <c r="K16" s="17"/>
    </row>
    <row r="17" spans="2:11" ht="12.75">
      <c r="B17" s="73"/>
      <c r="C17" s="95"/>
      <c r="D17" s="96" t="s">
        <v>26</v>
      </c>
      <c r="E17" s="37"/>
      <c r="F17" s="45"/>
      <c r="G17" s="45"/>
      <c r="H17" s="17"/>
      <c r="I17" s="17"/>
      <c r="J17" s="17"/>
      <c r="K17" s="17"/>
    </row>
    <row r="18" spans="2:11" ht="13.5" customHeight="1" thickBot="1">
      <c r="B18" s="132" t="s">
        <v>30</v>
      </c>
      <c r="C18" s="99"/>
      <c r="D18" s="100" t="s">
        <v>27</v>
      </c>
      <c r="E18" s="118" t="s">
        <v>28</v>
      </c>
      <c r="F18" s="45"/>
      <c r="G18" s="45"/>
      <c r="H18" s="17"/>
      <c r="I18" s="17"/>
      <c r="J18" s="17"/>
      <c r="K18" s="17"/>
    </row>
    <row r="19" spans="2:11" ht="12.75">
      <c r="B19" s="133"/>
      <c r="C19" s="101" t="s">
        <v>29</v>
      </c>
      <c r="D19" s="49">
        <v>1</v>
      </c>
      <c r="E19" s="51">
        <v>14</v>
      </c>
      <c r="F19" s="45"/>
      <c r="G19" s="45"/>
      <c r="H19" s="17"/>
      <c r="I19" s="17"/>
      <c r="J19" s="17"/>
      <c r="K19" s="17"/>
    </row>
    <row r="20" spans="2:11" ht="12.75">
      <c r="B20" s="133"/>
      <c r="C20" s="102" t="s">
        <v>31</v>
      </c>
      <c r="D20" s="52">
        <v>2</v>
      </c>
      <c r="E20" s="54">
        <v>10</v>
      </c>
      <c r="F20" s="45"/>
      <c r="G20" s="45"/>
      <c r="H20" s="17"/>
      <c r="I20" s="17"/>
      <c r="J20" s="17"/>
      <c r="K20" s="17"/>
    </row>
    <row r="21" spans="2:11" ht="12.75">
      <c r="B21" s="133"/>
      <c r="C21" s="102" t="s">
        <v>32</v>
      </c>
      <c r="D21" s="52">
        <v>4</v>
      </c>
      <c r="E21" s="54">
        <v>6</v>
      </c>
      <c r="F21" s="45"/>
      <c r="G21" s="45"/>
      <c r="H21" s="17"/>
      <c r="I21" s="17"/>
      <c r="J21" s="17"/>
      <c r="K21" s="17"/>
    </row>
    <row r="22" spans="2:11" ht="13.5" thickBot="1">
      <c r="B22" s="134"/>
      <c r="C22" s="103" t="s">
        <v>33</v>
      </c>
      <c r="D22" s="55"/>
      <c r="E22" s="57"/>
      <c r="F22" s="45"/>
      <c r="G22" s="45"/>
      <c r="H22" s="17"/>
      <c r="I22" s="17"/>
      <c r="J22" s="17"/>
      <c r="K22" s="17"/>
    </row>
    <row r="23" spans="4:11" ht="12.75">
      <c r="D23" s="69"/>
      <c r="E23" s="69"/>
      <c r="F23" s="45"/>
      <c r="G23" s="45"/>
      <c r="H23" s="17"/>
      <c r="I23" s="17"/>
      <c r="J23" s="17"/>
      <c r="K23" s="17"/>
    </row>
    <row r="24" spans="6:11" ht="12.75">
      <c r="F24" s="45"/>
      <c r="G24" s="45"/>
      <c r="H24" s="17"/>
      <c r="I24" s="17"/>
      <c r="J24" s="17"/>
      <c r="K24" s="17"/>
    </row>
    <row r="25" spans="6:11" ht="13.5" thickBot="1">
      <c r="F25" s="45"/>
      <c r="G25" s="45"/>
      <c r="H25" s="17"/>
      <c r="I25" s="17"/>
      <c r="J25" s="17"/>
      <c r="K25" s="17"/>
    </row>
    <row r="26" spans="2:11" ht="13.5" thickBot="1">
      <c r="B26" s="104" t="s">
        <v>34</v>
      </c>
      <c r="C26" s="31"/>
      <c r="D26" s="105" t="s">
        <v>35</v>
      </c>
      <c r="E26" s="106" t="s">
        <v>25</v>
      </c>
      <c r="F26" s="45"/>
      <c r="G26" s="45"/>
      <c r="H26" s="17"/>
      <c r="I26" s="17"/>
      <c r="J26" s="17"/>
      <c r="K26" s="17"/>
    </row>
    <row r="27" spans="2:11" ht="12.75">
      <c r="B27" s="107" t="s">
        <v>36</v>
      </c>
      <c r="C27" s="38"/>
      <c r="D27" s="120">
        <v>0.8</v>
      </c>
      <c r="E27" s="121">
        <v>0.2</v>
      </c>
      <c r="F27" s="45"/>
      <c r="G27" s="45"/>
      <c r="H27" s="17"/>
      <c r="I27" s="17"/>
      <c r="J27" s="17"/>
      <c r="K27" s="17"/>
    </row>
    <row r="28" spans="2:11" ht="12.75">
      <c r="B28" s="107" t="s">
        <v>37</v>
      </c>
      <c r="C28" s="38"/>
      <c r="D28" s="120">
        <v>0.7272727272727273</v>
      </c>
      <c r="E28" s="121">
        <v>0.2727272727272727</v>
      </c>
      <c r="F28" s="45"/>
      <c r="G28" s="45"/>
      <c r="H28" s="17"/>
      <c r="I28" s="17"/>
      <c r="J28" s="17"/>
      <c r="K28" s="17"/>
    </row>
    <row r="29" spans="2:11" ht="12.75">
      <c r="B29" s="107" t="s">
        <v>38</v>
      </c>
      <c r="C29" s="38"/>
      <c r="D29" s="120" t="s">
        <v>62</v>
      </c>
      <c r="E29" s="121" t="s">
        <v>62</v>
      </c>
      <c r="F29" s="45"/>
      <c r="G29" s="45"/>
      <c r="H29" s="17"/>
      <c r="I29" s="17"/>
      <c r="J29" s="17"/>
      <c r="K29" s="17"/>
    </row>
    <row r="30" spans="2:11" ht="12.75">
      <c r="B30" s="107" t="s">
        <v>39</v>
      </c>
      <c r="C30" s="38"/>
      <c r="D30" s="120">
        <v>0.6666666666666667</v>
      </c>
      <c r="E30" s="121">
        <v>0.3333333333333333</v>
      </c>
      <c r="F30" s="45"/>
      <c r="G30" s="45"/>
      <c r="H30" s="17"/>
      <c r="I30" s="17"/>
      <c r="J30" s="17"/>
      <c r="K30" s="17"/>
    </row>
    <row r="31" spans="2:11" ht="12.75">
      <c r="B31" s="107" t="s">
        <v>40</v>
      </c>
      <c r="C31" s="38"/>
      <c r="D31" s="120" t="s">
        <v>62</v>
      </c>
      <c r="E31" s="121" t="s">
        <v>62</v>
      </c>
      <c r="F31" s="45"/>
      <c r="G31" s="45"/>
      <c r="H31" s="17"/>
      <c r="I31" s="17"/>
      <c r="J31" s="17"/>
      <c r="K31" s="17"/>
    </row>
    <row r="32" spans="2:11" ht="13.5" thickBot="1">
      <c r="B32" s="112" t="s">
        <v>41</v>
      </c>
      <c r="C32" s="42"/>
      <c r="D32" s="122" t="s">
        <v>62</v>
      </c>
      <c r="E32" s="123" t="s">
        <v>62</v>
      </c>
      <c r="F32" s="8"/>
      <c r="G32" s="8"/>
      <c r="H32" s="9"/>
      <c r="I32" s="9"/>
      <c r="J32" s="9"/>
      <c r="K32" s="9"/>
    </row>
    <row r="35" spans="1:10" ht="12.75">
      <c r="A35" s="89" t="s">
        <v>73</v>
      </c>
      <c r="B35" s="59" t="s">
        <v>10</v>
      </c>
      <c r="J35" s="6"/>
    </row>
    <row r="36" spans="3:11" ht="13.5" thickBot="1">
      <c r="C36" s="7"/>
      <c r="D36" s="8"/>
      <c r="E36" s="8"/>
      <c r="F36" s="8"/>
      <c r="G36" s="8"/>
      <c r="H36" s="9"/>
      <c r="I36" s="9"/>
      <c r="J36" s="9"/>
      <c r="K36" s="9"/>
    </row>
    <row r="37" spans="3:7" ht="13.5" thickBot="1">
      <c r="C37" s="63"/>
      <c r="D37" s="46" t="s">
        <v>69</v>
      </c>
      <c r="E37" s="3" t="s">
        <v>70</v>
      </c>
      <c r="F37" s="3"/>
      <c r="G37" s="4"/>
    </row>
    <row r="38" spans="3:11" ht="13.5" thickBot="1">
      <c r="C38" s="64" t="s">
        <v>42</v>
      </c>
      <c r="D38" s="3">
        <v>0.6</v>
      </c>
      <c r="E38" s="3">
        <v>0.4</v>
      </c>
      <c r="F38" s="3"/>
      <c r="G38" s="4"/>
      <c r="H38" s="10" t="s">
        <v>15</v>
      </c>
      <c r="I38" s="11" t="s">
        <v>16</v>
      </c>
      <c r="J38" s="11" t="s">
        <v>17</v>
      </c>
      <c r="K38" s="12" t="s">
        <v>4</v>
      </c>
    </row>
    <row r="39" spans="3:11" ht="12.75">
      <c r="C39" s="58" t="s">
        <v>29</v>
      </c>
      <c r="D39" s="49">
        <v>1</v>
      </c>
      <c r="E39" s="50">
        <v>14</v>
      </c>
      <c r="F39" s="50"/>
      <c r="G39" s="51"/>
      <c r="H39" s="13">
        <v>1</v>
      </c>
      <c r="I39" s="14">
        <v>14</v>
      </c>
      <c r="J39" s="14">
        <v>7.5</v>
      </c>
      <c r="K39" s="15">
        <v>6.2</v>
      </c>
    </row>
    <row r="40" spans="3:11" ht="12.75">
      <c r="C40" s="47" t="s">
        <v>31</v>
      </c>
      <c r="D40" s="52">
        <v>2</v>
      </c>
      <c r="E40" s="53">
        <v>10</v>
      </c>
      <c r="F40" s="53"/>
      <c r="G40" s="54"/>
      <c r="H40" s="16">
        <v>2</v>
      </c>
      <c r="I40" s="17">
        <v>10</v>
      </c>
      <c r="J40" s="17">
        <v>6</v>
      </c>
      <c r="K40" s="18">
        <v>5.2</v>
      </c>
    </row>
    <row r="41" spans="3:11" ht="12.75">
      <c r="C41" s="47" t="s">
        <v>32</v>
      </c>
      <c r="D41" s="52">
        <v>4</v>
      </c>
      <c r="E41" s="53">
        <v>6</v>
      </c>
      <c r="F41" s="53"/>
      <c r="G41" s="54"/>
      <c r="H41" s="16">
        <v>4</v>
      </c>
      <c r="I41" s="17">
        <v>6</v>
      </c>
      <c r="J41" s="17">
        <v>5</v>
      </c>
      <c r="K41" s="18">
        <v>4.8</v>
      </c>
    </row>
    <row r="42" spans="3:11" ht="13.5" thickBot="1">
      <c r="C42" s="48"/>
      <c r="D42" s="55"/>
      <c r="E42" s="56"/>
      <c r="F42" s="56"/>
      <c r="G42" s="57"/>
      <c r="H42" s="19" t="s">
        <v>62</v>
      </c>
      <c r="I42" s="20" t="s">
        <v>62</v>
      </c>
      <c r="J42" s="20" t="s">
        <v>62</v>
      </c>
      <c r="K42" s="21" t="s">
        <v>62</v>
      </c>
    </row>
    <row r="43" spans="3:11" ht="12.75">
      <c r="C43" s="45"/>
      <c r="D43" s="45"/>
      <c r="E43" s="45"/>
      <c r="F43" s="45"/>
      <c r="G43" s="45"/>
      <c r="H43" s="17"/>
      <c r="I43" s="17"/>
      <c r="J43" s="17"/>
      <c r="K43" s="17"/>
    </row>
    <row r="44" spans="3:11" ht="13.5" thickBot="1">
      <c r="C44" s="7" t="s">
        <v>54</v>
      </c>
      <c r="D44" s="8"/>
      <c r="E44" s="8"/>
      <c r="F44" s="8"/>
      <c r="G44" s="8"/>
      <c r="H44" s="9"/>
      <c r="I44" s="9"/>
      <c r="J44" s="9"/>
      <c r="K44" s="9"/>
    </row>
    <row r="45" spans="3:10" ht="13.5" thickBot="1">
      <c r="C45" s="22"/>
      <c r="D45" s="10" t="s">
        <v>69</v>
      </c>
      <c r="E45" s="11" t="s">
        <v>70</v>
      </c>
      <c r="F45" s="11" t="s">
        <v>62</v>
      </c>
      <c r="G45" s="12" t="s">
        <v>62</v>
      </c>
      <c r="H45" s="10" t="s">
        <v>16</v>
      </c>
      <c r="I45" s="11" t="s">
        <v>22</v>
      </c>
      <c r="J45" s="23"/>
    </row>
    <row r="46" spans="3:10" ht="12.75">
      <c r="C46" s="24" t="s">
        <v>29</v>
      </c>
      <c r="D46" s="17">
        <v>3</v>
      </c>
      <c r="E46" s="17">
        <v>0</v>
      </c>
      <c r="F46" s="17" t="s">
        <v>62</v>
      </c>
      <c r="G46" s="17" t="s">
        <v>62</v>
      </c>
      <c r="H46" s="13">
        <v>3</v>
      </c>
      <c r="I46" s="14">
        <v>1.8</v>
      </c>
      <c r="J46" s="25" t="s">
        <v>66</v>
      </c>
    </row>
    <row r="47" spans="3:10" ht="12.75">
      <c r="C47" s="24" t="s">
        <v>31</v>
      </c>
      <c r="D47" s="17">
        <v>2</v>
      </c>
      <c r="E47" s="17">
        <v>4</v>
      </c>
      <c r="F47" s="17" t="s">
        <v>62</v>
      </c>
      <c r="G47" s="17" t="s">
        <v>62</v>
      </c>
      <c r="H47" s="16">
        <v>4</v>
      </c>
      <c r="I47" s="17">
        <v>2.8</v>
      </c>
      <c r="J47" s="26" t="s">
        <v>62</v>
      </c>
    </row>
    <row r="48" spans="3:10" ht="12.75">
      <c r="C48" s="24" t="s">
        <v>32</v>
      </c>
      <c r="D48" s="17">
        <v>0</v>
      </c>
      <c r="E48" s="17">
        <v>8</v>
      </c>
      <c r="F48" s="17" t="s">
        <v>62</v>
      </c>
      <c r="G48" s="17" t="s">
        <v>62</v>
      </c>
      <c r="H48" s="16">
        <v>8</v>
      </c>
      <c r="I48" s="17">
        <v>3.2</v>
      </c>
      <c r="J48" s="26" t="s">
        <v>62</v>
      </c>
    </row>
    <row r="49" spans="3:10" ht="13.5" thickBot="1">
      <c r="C49" s="27" t="s">
        <v>62</v>
      </c>
      <c r="D49" s="20" t="s">
        <v>62</v>
      </c>
      <c r="E49" s="20" t="s">
        <v>62</v>
      </c>
      <c r="F49" s="20" t="s">
        <v>62</v>
      </c>
      <c r="G49" s="20" t="s">
        <v>62</v>
      </c>
      <c r="H49" s="19" t="s">
        <v>62</v>
      </c>
      <c r="I49" s="20" t="s">
        <v>62</v>
      </c>
      <c r="J49" s="28" t="s">
        <v>62</v>
      </c>
    </row>
    <row r="52" spans="1:10" ht="12.75">
      <c r="A52" s="89" t="s">
        <v>76</v>
      </c>
      <c r="B52" s="59" t="s">
        <v>10</v>
      </c>
      <c r="D52"/>
      <c r="J52" s="6"/>
    </row>
    <row r="53" spans="3:11" ht="13.5" thickBot="1">
      <c r="C53" s="7"/>
      <c r="D53" s="8"/>
      <c r="E53" s="8"/>
      <c r="F53" s="8"/>
      <c r="G53" s="8"/>
      <c r="H53" s="9"/>
      <c r="I53" s="9"/>
      <c r="J53" s="9"/>
      <c r="K53" s="9"/>
    </row>
    <row r="54" spans="3:7" ht="13.5" thickBot="1">
      <c r="C54" s="63"/>
      <c r="D54" s="46" t="s">
        <v>69</v>
      </c>
      <c r="E54" s="3" t="s">
        <v>70</v>
      </c>
      <c r="F54" s="3"/>
      <c r="G54" s="4"/>
    </row>
    <row r="55" spans="3:11" ht="13.5" thickBot="1">
      <c r="C55" s="64" t="s">
        <v>42</v>
      </c>
      <c r="D55" s="3">
        <v>0.6</v>
      </c>
      <c r="E55" s="3">
        <v>0.4</v>
      </c>
      <c r="F55" s="3"/>
      <c r="G55" s="4"/>
      <c r="H55" s="10" t="s">
        <v>15</v>
      </c>
      <c r="I55" s="11" t="s">
        <v>16</v>
      </c>
      <c r="J55" s="11" t="s">
        <v>17</v>
      </c>
      <c r="K55" s="12" t="s">
        <v>4</v>
      </c>
    </row>
    <row r="56" spans="3:11" ht="12.75">
      <c r="C56" s="58" t="s">
        <v>29</v>
      </c>
      <c r="D56" s="49">
        <v>-1</v>
      </c>
      <c r="E56" s="50">
        <v>-14</v>
      </c>
      <c r="F56" s="50"/>
      <c r="G56" s="51"/>
      <c r="H56" s="13">
        <v>-14</v>
      </c>
      <c r="I56" s="14">
        <v>-1</v>
      </c>
      <c r="J56" s="14">
        <v>-7.5</v>
      </c>
      <c r="K56" s="15">
        <v>-6.2</v>
      </c>
    </row>
    <row r="57" spans="3:11" ht="12.75">
      <c r="C57" s="47" t="s">
        <v>31</v>
      </c>
      <c r="D57" s="52">
        <v>-2</v>
      </c>
      <c r="E57" s="53">
        <v>-10</v>
      </c>
      <c r="F57" s="53"/>
      <c r="G57" s="54"/>
      <c r="H57" s="16">
        <v>-10</v>
      </c>
      <c r="I57" s="17">
        <v>-2</v>
      </c>
      <c r="J57" s="17">
        <v>-6</v>
      </c>
      <c r="K57" s="18">
        <v>-5.2</v>
      </c>
    </row>
    <row r="58" spans="3:11" ht="12.75">
      <c r="C58" s="47" t="s">
        <v>32</v>
      </c>
      <c r="D58" s="52">
        <v>-4</v>
      </c>
      <c r="E58" s="53">
        <v>-6</v>
      </c>
      <c r="F58" s="53"/>
      <c r="G58" s="54"/>
      <c r="H58" s="16">
        <v>-6</v>
      </c>
      <c r="I58" s="17">
        <v>-4</v>
      </c>
      <c r="J58" s="17">
        <v>-5</v>
      </c>
      <c r="K58" s="18">
        <v>-4.8</v>
      </c>
    </row>
    <row r="59" spans="3:11" ht="13.5" thickBot="1">
      <c r="C59" s="48"/>
      <c r="D59" s="55"/>
      <c r="E59" s="56"/>
      <c r="F59" s="56"/>
      <c r="G59" s="57"/>
      <c r="H59" s="19" t="s">
        <v>62</v>
      </c>
      <c r="I59" s="20" t="s">
        <v>62</v>
      </c>
      <c r="J59" s="20" t="s">
        <v>62</v>
      </c>
      <c r="K59" s="21" t="s">
        <v>62</v>
      </c>
    </row>
    <row r="60" spans="3:11" ht="12.75">
      <c r="C60" s="45"/>
      <c r="D60" s="45"/>
      <c r="E60" s="45"/>
      <c r="F60" s="45"/>
      <c r="G60" s="45"/>
      <c r="H60" s="17"/>
      <c r="I60" s="17"/>
      <c r="J60" s="17"/>
      <c r="K60" s="17"/>
    </row>
    <row r="61" spans="3:11" ht="13.5" thickBot="1">
      <c r="C61" s="7" t="s">
        <v>54</v>
      </c>
      <c r="D61" s="8"/>
      <c r="E61" s="8"/>
      <c r="F61" s="8"/>
      <c r="G61" s="8"/>
      <c r="H61" s="9"/>
      <c r="I61" s="9"/>
      <c r="J61" s="9"/>
      <c r="K61" s="9"/>
    </row>
    <row r="62" spans="3:10" ht="13.5" thickBot="1">
      <c r="C62" s="22"/>
      <c r="D62" s="10" t="s">
        <v>69</v>
      </c>
      <c r="E62" s="11" t="s">
        <v>70</v>
      </c>
      <c r="F62" s="11" t="s">
        <v>62</v>
      </c>
      <c r="G62" s="12" t="s">
        <v>62</v>
      </c>
      <c r="H62" s="10" t="s">
        <v>16</v>
      </c>
      <c r="I62" s="11" t="s">
        <v>22</v>
      </c>
      <c r="J62" s="23"/>
    </row>
    <row r="63" spans="3:10" ht="12.75">
      <c r="C63" s="24" t="s">
        <v>29</v>
      </c>
      <c r="D63" s="17">
        <v>0</v>
      </c>
      <c r="E63" s="17">
        <v>8</v>
      </c>
      <c r="F63" s="17" t="s">
        <v>62</v>
      </c>
      <c r="G63" s="17" t="s">
        <v>62</v>
      </c>
      <c r="H63" s="13">
        <v>8</v>
      </c>
      <c r="I63" s="14">
        <v>3.2</v>
      </c>
      <c r="J63" s="25" t="s">
        <v>62</v>
      </c>
    </row>
    <row r="64" spans="3:10" ht="12.75">
      <c r="C64" s="24" t="s">
        <v>31</v>
      </c>
      <c r="D64" s="17">
        <v>1</v>
      </c>
      <c r="E64" s="17">
        <v>4</v>
      </c>
      <c r="F64" s="17" t="s">
        <v>62</v>
      </c>
      <c r="G64" s="17" t="s">
        <v>62</v>
      </c>
      <c r="H64" s="16">
        <v>4</v>
      </c>
      <c r="I64" s="17">
        <v>2.2</v>
      </c>
      <c r="J64" s="26" t="s">
        <v>62</v>
      </c>
    </row>
    <row r="65" spans="3:10" ht="12.75">
      <c r="C65" s="24" t="s">
        <v>32</v>
      </c>
      <c r="D65" s="17">
        <v>3</v>
      </c>
      <c r="E65" s="17">
        <v>0</v>
      </c>
      <c r="F65" s="17" t="s">
        <v>62</v>
      </c>
      <c r="G65" s="17" t="s">
        <v>62</v>
      </c>
      <c r="H65" s="16">
        <v>3</v>
      </c>
      <c r="I65" s="17">
        <v>1.8</v>
      </c>
      <c r="J65" s="26" t="s">
        <v>66</v>
      </c>
    </row>
    <row r="66" spans="3:10" ht="13.5" thickBot="1">
      <c r="C66" s="27" t="s">
        <v>62</v>
      </c>
      <c r="D66" s="20" t="s">
        <v>62</v>
      </c>
      <c r="E66" s="20" t="s">
        <v>62</v>
      </c>
      <c r="F66" s="20" t="s">
        <v>62</v>
      </c>
      <c r="G66" s="20" t="s">
        <v>62</v>
      </c>
      <c r="H66" s="19" t="s">
        <v>62</v>
      </c>
      <c r="I66" s="20" t="s">
        <v>62</v>
      </c>
      <c r="J66" s="28" t="s">
        <v>62</v>
      </c>
    </row>
  </sheetData>
  <mergeCells count="1">
    <mergeCell ref="B18:B22"/>
  </mergeCells>
  <conditionalFormatting sqref="H11:K31">
    <cfRule type="expression" priority="1" dxfId="0" stopIfTrue="1">
      <formula>H11=MAX(H$7:H$10)</formula>
    </cfRule>
  </conditionalFormatting>
  <conditionalFormatting sqref="H7:K7 H39:K39 H56:K56">
    <cfRule type="expression" priority="2" dxfId="0" stopIfTrue="1">
      <formula>H7=MAX(H7:H10)</formula>
    </cfRule>
  </conditionalFormatting>
  <conditionalFormatting sqref="H8:K8 H40:K40 H57:K57">
    <cfRule type="expression" priority="3" dxfId="0" stopIfTrue="1">
      <formula>H8=MAX(H7:H10)</formula>
    </cfRule>
  </conditionalFormatting>
  <conditionalFormatting sqref="H9:K9 H41:K41 H58:K58">
    <cfRule type="expression" priority="4" dxfId="0" stopIfTrue="1">
      <formula>H9=MAX(H7:H10)</formula>
    </cfRule>
  </conditionalFormatting>
  <conditionalFormatting sqref="H10:K10 H42:K42 H59:K59">
    <cfRule type="expression" priority="5" dxfId="0" stopIfTrue="1">
      <formula>H10=MAX(H7:H10)</formula>
    </cfRule>
  </conditionalFormatting>
  <conditionalFormatting sqref="H43:K43 H60:K60">
    <cfRule type="expression" priority="6" dxfId="0" stopIfTrue="1">
      <formula>H43=MAX(H$5:H$8)</formula>
    </cfRule>
  </conditionalFormatting>
  <conditionalFormatting sqref="H46 H63">
    <cfRule type="expression" priority="7" dxfId="0" stopIfTrue="1">
      <formula>H46=MIN(H46:H49)</formula>
    </cfRule>
  </conditionalFormatting>
  <conditionalFormatting sqref="H47 H64">
    <cfRule type="expression" priority="8" dxfId="0" stopIfTrue="1">
      <formula>H47=MIN(H46:H49)</formula>
    </cfRule>
  </conditionalFormatting>
  <conditionalFormatting sqref="H48 H65">
    <cfRule type="expression" priority="9" dxfId="0" stopIfTrue="1">
      <formula>H48=MIN(H46:H49)</formula>
    </cfRule>
  </conditionalFormatting>
  <conditionalFormatting sqref="H49 H66">
    <cfRule type="expression" priority="10" dxfId="0" stopIfTrue="1">
      <formula>H49=MIN(H46:H49)</formula>
    </cfRule>
  </conditionalFormatting>
  <conditionalFormatting sqref="I46 I63">
    <cfRule type="expression" priority="11" dxfId="0" stopIfTrue="1">
      <formula>H46=MIN(H46:H49)</formula>
    </cfRule>
  </conditionalFormatting>
  <conditionalFormatting sqref="I47 I64">
    <cfRule type="expression" priority="12" dxfId="0" stopIfTrue="1">
      <formula>H47=MIN(H46:H49)</formula>
    </cfRule>
  </conditionalFormatting>
  <conditionalFormatting sqref="I48 I65">
    <cfRule type="expression" priority="13" dxfId="0" stopIfTrue="1">
      <formula>H48=MIN(H46:H49)</formula>
    </cfRule>
  </conditionalFormatting>
  <conditionalFormatting sqref="I49 I66">
    <cfRule type="expression" priority="14" dxfId="0" stopIfTrue="1">
      <formula>H49=MIN(H46:H49)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2001-03-22T02:17:40Z</cp:lastPrinted>
  <dcterms:created xsi:type="dcterms:W3CDTF">2001-01-29T04:50:37Z</dcterms:created>
  <dcterms:modified xsi:type="dcterms:W3CDTF">2001-04-04T18:55:09Z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