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4785" windowHeight="5190" activeTab="0"/>
  </bookViews>
  <sheets>
    <sheet name="Chapter 14" sheetId="1" r:id="rId1"/>
    <sheet name="Aggregate Planning" sheetId="2" r:id="rId2"/>
    <sheet name="Transportation Model" sheetId="3" r:id="rId3"/>
    <sheet name="Master Scheduling" sheetId="4" r:id="rId4"/>
    <sheet name="Examples" sheetId="5" r:id="rId5"/>
    <sheet name="Solved Problems" sheetId="6" r:id="rId6"/>
  </sheets>
  <externalReferences>
    <externalReference r:id="rId9"/>
  </externalReferences>
  <definedNames>
    <definedName name="counter11" localSheetId="0">#REF!</definedName>
    <definedName name="counter11">'Aggregate Planning'!$F$2</definedName>
    <definedName name="increment11">#REF!</definedName>
    <definedName name="input11">'Aggregate Planning'!$E$5:$P$5,'Aggregate Planning'!$E$7:$P$10,'Aggregate Planning'!$E$13,'Aggregate Planning'!$D$18:$D$21,'Aggregate Planning'!$E$22:$P$22,'Aggregate Planning'!$D$23:$D$24</definedName>
    <definedName name="input12a">#REF!,#REF!,#REF!,#REF!,#REF!,#REF!,#REF!,#REF!,#REF!,#REF!,#REF!,#REF!,#REF!,#REF!,#REF!,#REF!,#REF!</definedName>
    <definedName name="input12b">#REF!,#REF!,#REF!,#REF!,#REF!,#REF!,#REF!,#REF!,#REF!,#REF!,#REF!,#REF!,#REF!,#REF!,#REF!,#REF!,#REF!,#REF!,#REF!,#REF!,#REF!,#REF!,#REF!,#REF!,#REF!,#REF!,#REF!</definedName>
    <definedName name="input13">'Master Scheduling'!$F$5:$M$5,'Master Scheduling'!$F$7:$M$7,'Master Scheduling'!$E$9,'Master Scheduling'!$F$10:$M$10</definedName>
    <definedName name="input15">'[1]Mean Chart (1)'!$C$3:$C$6,'[1]Mean Chart (1)'!$B$14:$B$33</definedName>
    <definedName name="input15a">'Transportation Model'!$B$3:$I$14</definedName>
    <definedName name="input15b">'Transportation Model'!$E$18:$H$27</definedName>
    <definedName name="input16">'[1]Mean Chart (2)'!$C$3:$C$5,'[1]Mean Chart (2)'!$B$13:$C$32</definedName>
    <definedName name="input17">'[1]Range Chart'!$C$4:$C$5,'[1]Range Chart'!$B$13:$B$32</definedName>
    <definedName name="input18">'[1]p-Chart'!$C$4:$C$6,'[1]p-Chart'!$B$14:$B$33</definedName>
    <definedName name="input19">'[1]c-Chart'!$C$5:$C$6,'[1]c-Chart'!$B$15:$B$34</definedName>
    <definedName name="input20">'[1]Runs Tests'!$C$3:$C$4,'[1]Runs Tests'!$B$16:$B$35</definedName>
    <definedName name="input21">'[1]Process Capability'!$C$4,'[1]Process Capability'!$B$9:$B$13,'[1]Process Capability'!$D$9:$D$13</definedName>
    <definedName name="_xlnm.Print_Area" localSheetId="2">'Transportation Model'!$A$1:$L$29</definedName>
    <definedName name="solver_adj" localSheetId="2" hidden="1">'Transportation Model'!$E$18:$H$27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'Aggregate Planning'!$Q$11</definedName>
    <definedName name="solver_lhs1" localSheetId="2" hidden="1">'Transportation Model'!$E$28:$H$28</definedName>
    <definedName name="solver_lhs10" localSheetId="2" hidden="1">'Transportation Model'!#REF!</definedName>
    <definedName name="solver_lhs11" localSheetId="2" hidden="1">'Transportation Model'!#REF!</definedName>
    <definedName name="solver_lhs12" localSheetId="2" hidden="1">'Transportation Model'!#REF!</definedName>
    <definedName name="solver_lhs13" localSheetId="2" hidden="1">'Transportation Model'!#REF!</definedName>
    <definedName name="solver_lhs2" localSheetId="1" hidden="1">'Aggregate Planning'!#REF!</definedName>
    <definedName name="solver_lhs2" localSheetId="2" hidden="1">'Transportation Model'!$I$18:$I$27</definedName>
    <definedName name="solver_lhs3" localSheetId="1" hidden="1">'Aggregate Planning'!#REF!</definedName>
    <definedName name="solver_lhs3" localSheetId="2" hidden="1">'Transportation Model'!#REF!</definedName>
    <definedName name="solver_lhs4" localSheetId="2" hidden="1">'Transportation Model'!#REF!</definedName>
    <definedName name="solver_lhs5" localSheetId="2" hidden="1">'Transportation Model'!#REF!</definedName>
    <definedName name="solver_lhs6" localSheetId="2" hidden="1">'Transportation Model'!#REF!</definedName>
    <definedName name="solver_lhs7" localSheetId="2" hidden="1">'Transportation Model'!#REF!</definedName>
    <definedName name="solver_lhs8" localSheetId="2" hidden="1">'Transportation Model'!#REF!</definedName>
    <definedName name="solver_lhs9" localSheetId="2" hidden="1">'Transportation Model'!#REF!</definedName>
    <definedName name="solver_lin" localSheetId="1" hidden="1">2</definedName>
    <definedName name="solver_lin" localSheetId="2" hidden="1">1</definedName>
    <definedName name="solver_neg" localSheetId="1" hidden="1">2</definedName>
    <definedName name="solver_neg" localSheetId="2" hidden="1">1</definedName>
    <definedName name="solver_num" localSheetId="1" hidden="1">0</definedName>
    <definedName name="solver_num" localSheetId="2" hidden="1">2</definedName>
    <definedName name="solver_nwt" localSheetId="1" hidden="1">1</definedName>
    <definedName name="solver_nwt" localSheetId="2" hidden="1">1</definedName>
    <definedName name="solver_opt" localSheetId="2" hidden="1">'Transportation Model'!$K$29</definedName>
    <definedName name="solver_pre" localSheetId="1" hidden="1">0.000001</definedName>
    <definedName name="solver_pre" localSheetId="2" hidden="1">0.000001</definedName>
    <definedName name="solver_rel1" localSheetId="1" hidden="1">2</definedName>
    <definedName name="solver_rel1" localSheetId="2" hidden="1">3</definedName>
    <definedName name="solver_rel10" localSheetId="2" hidden="1">3</definedName>
    <definedName name="solver_rel11" localSheetId="2" hidden="1">2</definedName>
    <definedName name="solver_rel12" localSheetId="2" hidden="1">2</definedName>
    <definedName name="solver_rel13" localSheetId="2" hidden="1">2</definedName>
    <definedName name="solver_rel2" localSheetId="1" hidden="1">1</definedName>
    <definedName name="solver_rel2" localSheetId="2" hidden="1">1</definedName>
    <definedName name="solver_rel3" localSheetId="1" hidden="1">3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1" hidden="1">0</definedName>
    <definedName name="solver_rhs1" localSheetId="2" hidden="1">'Transportation Model'!$E$14:$H$14</definedName>
    <definedName name="solver_rhs10" localSheetId="2" hidden="1">'Transportation Model'!$H$14</definedName>
    <definedName name="solver_rhs11" localSheetId="2" hidden="1">0</definedName>
    <definedName name="solver_rhs12" localSheetId="2" hidden="1">0</definedName>
    <definedName name="solver_rhs13" localSheetId="2" hidden="1">0</definedName>
    <definedName name="solver_rhs2" localSheetId="1" hidden="1">'Aggregate Planning'!#REF!</definedName>
    <definedName name="solver_rhs2" localSheetId="2" hidden="1">'Transportation Model'!$I$4:$I$13</definedName>
    <definedName name="solver_rhs3" localSheetId="1" hidden="1">'Aggregate Planning'!#REF!</definedName>
    <definedName name="solver_rhs3" localSheetId="2" hidden="1">'Transportation Model'!$I$5</definedName>
    <definedName name="solver_rhs4" localSheetId="2" hidden="1">'Transportation Model'!$I$6</definedName>
    <definedName name="solver_rhs5" localSheetId="2" hidden="1">'Transportation Model'!$I$13</definedName>
    <definedName name="solver_rhs6" localSheetId="2" hidden="1">'Transportation Model'!$E$14</definedName>
    <definedName name="solver_rhs7" localSheetId="2" hidden="1">'Transportation Model'!$F$14</definedName>
    <definedName name="solver_rhs8" localSheetId="2" hidden="1">'Transportation Model'!$G$14</definedName>
    <definedName name="solver_rhs9" localSheetId="2" hidden="1">'Transportation Model'!#REF!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<sst xmlns="http://schemas.openxmlformats.org/spreadsheetml/2006/main" count="311" uniqueCount="70">
  <si>
    <t>Period</t>
  </si>
  <si>
    <t>Total</t>
  </si>
  <si>
    <t>Forecast</t>
  </si>
  <si>
    <t>Output</t>
  </si>
  <si>
    <t>Output - Forecast</t>
  </si>
  <si>
    <t>Inventory</t>
  </si>
  <si>
    <t>Backlog</t>
  </si>
  <si>
    <t>Costs:</t>
  </si>
  <si>
    <t>Week</t>
  </si>
  <si>
    <t>Customer Orders</t>
  </si>
  <si>
    <t>(committed)</t>
  </si>
  <si>
    <t>Projected on-hand</t>
  </si>
  <si>
    <t>inventory</t>
  </si>
  <si>
    <t>MPS</t>
  </si>
  <si>
    <t>ATP</t>
  </si>
  <si>
    <t>Unused</t>
  </si>
  <si>
    <t>Regular Time</t>
  </si>
  <si>
    <t>Overtime</t>
  </si>
  <si>
    <t>Subcontract</t>
  </si>
  <si>
    <t xml:space="preserve">Total Cost = </t>
  </si>
  <si>
    <t xml:space="preserve"> </t>
  </si>
  <si>
    <t>@</t>
  </si>
  <si>
    <t>Regular</t>
  </si>
  <si>
    <t>Part Time</t>
  </si>
  <si>
    <t>Back orders</t>
  </si>
  <si>
    <t>Number of periods:</t>
  </si>
  <si>
    <t xml:space="preserve">Hire/Layoff  </t>
  </si>
  <si>
    <t>Beginning</t>
  </si>
  <si>
    <t>Ending</t>
  </si>
  <si>
    <t>Average</t>
  </si>
  <si>
    <t>Cumulative Production</t>
  </si>
  <si>
    <t xml:space="preserve">Cumulative Forecast </t>
  </si>
  <si>
    <t>Ending Inventory</t>
  </si>
  <si>
    <t>Aggregate Planning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</si>
  <si>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</si>
  <si>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</si>
  <si>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</si>
  <si>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</si>
  <si>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</si>
  <si>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Fourteen - Aggregate Planning</t>
  </si>
  <si>
    <t>Chapter 14 - Examples</t>
  </si>
  <si>
    <t>Chapter 14 - Solved Problems</t>
  </si>
  <si>
    <t>Transportation Model</t>
  </si>
  <si>
    <t>Input Matrix:</t>
  </si>
  <si>
    <t>Supply</t>
  </si>
  <si>
    <t xml:space="preserve">Total Supply = </t>
  </si>
  <si>
    <t xml:space="preserve">Total Demand = </t>
  </si>
  <si>
    <t>Solution Matrix:</t>
  </si>
  <si>
    <t>Notes:</t>
  </si>
  <si>
    <t>1.</t>
  </si>
  <si>
    <t>2.</t>
  </si>
  <si>
    <t>3.</t>
  </si>
  <si>
    <t>4.</t>
  </si>
  <si>
    <t>The Solver Add-in must be available, use Tools Add-In and select Solver if necessary.</t>
  </si>
  <si>
    <t xml:space="preserve">Enter costs, demands, and supplies in Input Matrix. </t>
  </si>
  <si>
    <t>You can be manually enter values in the Solution Matrix or you may press Solve for optimal solution.</t>
  </si>
  <si>
    <t>Unbalanced problems with supply exceeding demand can be solved without using Dummy column.</t>
  </si>
  <si>
    <t>Unbalanced problems with demand exceeding supply are not feasible and will require a Dummy row.</t>
  </si>
  <si>
    <t xml:space="preserve">Small numbers in scientific notation (e.g. 2.4091E-11) reflects the precision of Solver and can be treated as zero. </t>
  </si>
  <si>
    <t>Beginning Inventory</t>
  </si>
  <si>
    <t>Period 1</t>
  </si>
  <si>
    <t>Period 2</t>
  </si>
  <si>
    <t>Period 3</t>
  </si>
  <si>
    <t xml:space="preserve">Demand </t>
  </si>
  <si>
    <t xml:space="preserve">Demand for </t>
  </si>
  <si>
    <t/>
  </si>
  <si>
    <t>Master Scheduling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</si>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</sst>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General_)"/>
    <numFmt numFmtId="166" formatCode="0.0"/>
    <numFmt numFmtId="167" formatCode="0.000_)"/>
    <numFmt numFmtId="168" formatCode=";;;"/>
    <numFmt numFmtId="169" formatCode="0.00_)"/>
    <numFmt numFmtId="170" formatCode="#,##0.000"/>
    <numFmt numFmtId="171" formatCode="0.000"/>
    <numFmt numFmtId="172" formatCode="0.0000"/>
    <numFmt numFmtId="173" formatCode="0.00000"/>
    <numFmt numFmtId="174" formatCode=".00%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_(* #,##0.0_);_(* \(#,##0.0\);_(* &quot;-&quot;??_);_(@_)"/>
    <numFmt numFmtId="180" formatCode="_(* #,##0_);_(* \(#,##0\);_(* &quot;-&quot;??_);_(@_)"/>
    <numFmt numFmtId="181" formatCode="0.0000000000"/>
    <numFmt numFmtId="182" formatCode="0.000000000"/>
    <numFmt numFmtId="183" formatCode="0.00000000"/>
    <numFmt numFmtId="184" formatCode="0.000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8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 quotePrefix="1">
      <alignment horizontal="lef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3" fontId="1" fillId="0" borderId="6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3" fontId="1" fillId="0" borderId="7" xfId="0" applyNumberFormat="1" applyFont="1" applyBorder="1" applyAlignment="1" applyProtection="1">
      <alignment horizontal="center"/>
      <protection hidden="1"/>
    </xf>
    <xf numFmtId="3" fontId="1" fillId="0" borderId="8" xfId="0" applyNumberFormat="1" applyFont="1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3" fontId="1" fillId="0" borderId="11" xfId="0" applyNumberFormat="1" applyFont="1" applyBorder="1" applyAlignment="1" applyProtection="1">
      <alignment horizontal="center"/>
      <protection hidden="1"/>
    </xf>
    <xf numFmtId="3" fontId="1" fillId="0" borderId="4" xfId="0" applyNumberFormat="1" applyFont="1" applyBorder="1" applyAlignment="1" applyProtection="1">
      <alignment horizontal="center"/>
      <protection hidden="1"/>
    </xf>
    <xf numFmtId="3" fontId="1" fillId="0" borderId="12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3" fontId="1" fillId="0" borderId="13" xfId="0" applyNumberFormat="1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 quotePrefix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2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9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1" fillId="0" borderId="0" xfId="20" applyFont="1" applyAlignment="1" applyProtection="1">
      <alignment horizontal="center"/>
      <protection hidden="1"/>
    </xf>
    <xf numFmtId="0" fontId="1" fillId="0" borderId="0" xfId="0" applyFont="1" applyAlignment="1" quotePrefix="1">
      <alignment horizontal="right"/>
    </xf>
    <xf numFmtId="0" fontId="0" fillId="0" borderId="0" xfId="0" applyAlignment="1" applyProtection="1" quotePrefix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Continuous"/>
      <protection locked="0"/>
    </xf>
    <xf numFmtId="0" fontId="1" fillId="0" borderId="4" xfId="0" applyFont="1" applyFill="1" applyBorder="1" applyAlignment="1" applyProtection="1">
      <alignment horizontal="centerContinuous"/>
      <protection locked="0"/>
    </xf>
    <xf numFmtId="0" fontId="1" fillId="0" borderId="12" xfId="0" applyFont="1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7" xfId="0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right" vertical="center" textRotation="90"/>
      <protection hidden="1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 horizontal="right"/>
      <protection hidden="1"/>
    </xf>
    <xf numFmtId="0" fontId="1" fillId="0" borderId="9" xfId="0" applyFont="1" applyFill="1" applyBorder="1" applyAlignment="1" applyProtection="1">
      <alignment horizontal="centerContinuous"/>
      <protection locked="0"/>
    </xf>
    <xf numFmtId="0" fontId="1" fillId="0" borderId="2" xfId="0" applyFont="1" applyFill="1" applyBorder="1" applyAlignment="1" applyProtection="1">
      <alignment horizontal="centerContinuous"/>
      <protection locked="0"/>
    </xf>
    <xf numFmtId="0" fontId="1" fillId="0" borderId="3" xfId="0" applyFont="1" applyFill="1" applyBorder="1" applyAlignment="1" applyProtection="1">
      <alignment horizontal="centerContinuous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 quotePrefix="1">
      <alignment horizontal="left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 quotePrefix="1">
      <alignment horizontal="center"/>
      <protection hidden="1"/>
    </xf>
    <xf numFmtId="3" fontId="1" fillId="0" borderId="10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 quotePrefix="1">
      <alignment horizontal="left"/>
      <protection hidden="1"/>
    </xf>
    <xf numFmtId="0" fontId="1" fillId="0" borderId="7" xfId="0" applyFont="1" applyBorder="1" applyAlignment="1" applyProtection="1" quotePrefix="1">
      <alignment horizontal="lef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4" xfId="0" applyFont="1" applyBorder="1" applyAlignment="1" applyProtection="1" quotePrefix="1">
      <alignment horizontal="left"/>
      <protection hidden="1"/>
    </xf>
    <xf numFmtId="0" fontId="1" fillId="0" borderId="14" xfId="0" applyFont="1" applyBorder="1" applyAlignment="1" applyProtection="1" quotePrefix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3" fontId="12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locked="0"/>
    </xf>
    <xf numFmtId="0" fontId="10" fillId="0" borderId="0" xfId="20" applyAlignment="1" applyProtection="1">
      <alignment horizontal="left"/>
      <protection hidden="1"/>
    </xf>
    <xf numFmtId="0" fontId="10" fillId="0" borderId="0" xfId="20" applyAlignment="1" applyProtection="1">
      <alignment/>
      <protection hidden="1"/>
    </xf>
    <xf numFmtId="0" fontId="10" fillId="0" borderId="0" xfId="20" applyAlignment="1">
      <alignment/>
    </xf>
    <xf numFmtId="0" fontId="10" fillId="0" borderId="0" xfId="20" applyAlignment="1" applyProtection="1">
      <alignment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Aggregate Planning -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4"/>
          <c:w val="0.91725"/>
          <c:h val="0.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'Aggregate Planning'!$B$18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Planning'!$E$18:$P$18</c:f>
              <c:numCache>
                <c:ptCount val="6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'Aggregate Planning'!$B$19</c:f>
              <c:strCache>
                <c:ptCount val="1"/>
                <c:pt idx="0">
                  <c:v>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Planning'!$E$19:$P$19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'Aggregate Planning'!$B$20</c:f>
              <c:strCache>
                <c:ptCount val="1"/>
                <c:pt idx="0">
                  <c:v>Overtime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Planning'!$E$20:$P$20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'Aggregate Planning'!$B$23</c:f>
              <c:strCache>
                <c:ptCount val="1"/>
                <c:pt idx="0">
                  <c:v>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Planning'!$E$21:$P$21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'Aggregate Planning'!$B$22</c:f>
              <c:strCache>
                <c:ptCount val="1"/>
                <c:pt idx="0">
                  <c:v>Hire/Layoff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Planning'!$E$22:$P$22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'Aggregate Planning'!$B$23</c:f>
              <c:strCache>
                <c:ptCount val="1"/>
                <c:pt idx="0">
                  <c:v>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Planning'!$E$23:$P$23</c:f>
              <c:numCache>
                <c:ptCount val="6"/>
                <c:pt idx="0">
                  <c:v>50</c:v>
                </c:pt>
                <c:pt idx="1">
                  <c:v>150</c:v>
                </c:pt>
                <c:pt idx="2">
                  <c:v>200</c:v>
                </c:pt>
                <c:pt idx="3">
                  <c:v>150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'Aggregate Planning'!$B$24</c:f>
              <c:strCache>
                <c:ptCount val="1"/>
                <c:pt idx="0">
                  <c:v>Back orders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Planning'!$E$24:$P$24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500</c:v>
                </c:pt>
                <c:pt idx="5">
                  <c:v>0</c:v>
                </c:pt>
              </c:numCache>
            </c:numRef>
          </c:val>
        </c:ser>
        <c:overlap val="100"/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78325"/>
          <c:w val="0.7865"/>
          <c:h val="0.197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775"/>
          <c:w val="0.94475"/>
          <c:h val="0.81625"/>
        </c:manualLayout>
      </c:layout>
      <c:lineChart>
        <c:grouping val="standard"/>
        <c:varyColors val="0"/>
        <c:ser>
          <c:idx val="0"/>
          <c:order val="0"/>
          <c:tx>
            <c:v>Cum 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'Aggregate Planning'!$E$29:$P$29</c:f>
              <c:numCache>
                <c:ptCount val="6"/>
                <c:pt idx="0">
                  <c:v>200</c:v>
                </c:pt>
                <c:pt idx="1">
                  <c:v>400</c:v>
                </c:pt>
                <c:pt idx="2">
                  <c:v>700</c:v>
                </c:pt>
                <c:pt idx="3">
                  <c:v>1100</c:v>
                </c:pt>
                <c:pt idx="4">
                  <c:v>1600</c:v>
                </c:pt>
                <c:pt idx="5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Cum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'Aggregate Planning'!$E$30:$P$30</c:f>
              <c:numCache>
                <c:ptCount val="6"/>
                <c:pt idx="0">
                  <c:v>300</c:v>
                </c:pt>
                <c:pt idx="1">
                  <c:v>600</c:v>
                </c:pt>
                <c:pt idx="2">
                  <c:v>900</c:v>
                </c:pt>
                <c:pt idx="3">
                  <c:v>1200</c:v>
                </c:pt>
                <c:pt idx="4">
                  <c:v>1500</c:v>
                </c:pt>
                <c:pt idx="5">
                  <c:v>1800</c:v>
                </c:pt>
              </c:numCache>
            </c:numRef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725"/>
          <c:w val="0.88925"/>
          <c:h val="0.08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16</xdr:row>
      <xdr:rowOff>9525</xdr:rowOff>
    </xdr:from>
    <xdr:to>
      <xdr:col>23</xdr:col>
      <xdr:colOff>9525</xdr:colOff>
      <xdr:row>33</xdr:row>
      <xdr:rowOff>9525</xdr:rowOff>
    </xdr:to>
    <xdr:graphicFrame>
      <xdr:nvGraphicFramePr>
        <xdr:cNvPr id="1" name="Chart 3"/>
        <xdr:cNvGraphicFramePr/>
      </xdr:nvGraphicFramePr>
      <xdr:xfrm>
        <a:off x="6657975" y="2647950"/>
        <a:ext cx="35147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0</xdr:row>
      <xdr:rowOff>57150</xdr:rowOff>
    </xdr:from>
    <xdr:to>
      <xdr:col>7</xdr:col>
      <xdr:colOff>561975</xdr:colOff>
      <xdr:row>1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1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47625</xdr:rowOff>
    </xdr:from>
    <xdr:to>
      <xdr:col>6</xdr:col>
      <xdr:colOff>200025</xdr:colOff>
      <xdr:row>2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47625"/>
          <a:ext cx="171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0</xdr:row>
      <xdr:rowOff>76200</xdr:rowOff>
    </xdr:from>
    <xdr:to>
      <xdr:col>23</xdr:col>
      <xdr:colOff>9525</xdr:colOff>
      <xdr:row>16</xdr:row>
      <xdr:rowOff>9525</xdr:rowOff>
    </xdr:to>
    <xdr:graphicFrame>
      <xdr:nvGraphicFramePr>
        <xdr:cNvPr id="4" name="Chart 6"/>
        <xdr:cNvGraphicFramePr/>
      </xdr:nvGraphicFramePr>
      <xdr:xfrm>
        <a:off x="6657975" y="76200"/>
        <a:ext cx="35147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9525</xdr:rowOff>
    </xdr:from>
    <xdr:to>
      <xdr:col>7</xdr:col>
      <xdr:colOff>619125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38100</xdr:rowOff>
    </xdr:from>
    <xdr:to>
      <xdr:col>7</xdr:col>
      <xdr:colOff>609600</xdr:colOff>
      <xdr:row>15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23717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114300</xdr:rowOff>
    </xdr:from>
    <xdr:to>
      <xdr:col>6</xdr:col>
      <xdr:colOff>114300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143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0"/>
      <sheetName val="Mean Chart (1)"/>
      <sheetName val="Mean Chart (2)"/>
      <sheetName val="Range Chart"/>
      <sheetName val="p-Chart"/>
      <sheetName val="c-Chart"/>
      <sheetName val="Runs Tests"/>
      <sheetName val="Process Capability"/>
      <sheetName val="Calculations"/>
      <sheetName val="Tables"/>
      <sheetName val="Data"/>
      <sheetName val="Examples"/>
      <sheetName val="Solved Problems"/>
      <sheetName val="Problems"/>
    </sheetNames>
    <sheetDataSet>
      <sheetData sheetId="1">
        <row r="3">
          <cell r="C3">
            <v>12.11</v>
          </cell>
        </row>
        <row r="4">
          <cell r="C4">
            <v>0.02</v>
          </cell>
        </row>
        <row r="5">
          <cell r="C5">
            <v>5</v>
          </cell>
        </row>
        <row r="6">
          <cell r="C6">
            <v>3</v>
          </cell>
        </row>
        <row r="14">
          <cell r="B14">
            <v>12.1</v>
          </cell>
        </row>
        <row r="15">
          <cell r="B15">
            <v>12.12</v>
          </cell>
        </row>
        <row r="16">
          <cell r="B16">
            <v>12.11</v>
          </cell>
        </row>
        <row r="17">
          <cell r="B17">
            <v>12.1</v>
          </cell>
        </row>
        <row r="18">
          <cell r="B18">
            <v>12.12</v>
          </cell>
        </row>
      </sheetData>
      <sheetData sheetId="2">
        <row r="3">
          <cell r="C3">
            <v>10.04</v>
          </cell>
        </row>
        <row r="4">
          <cell r="C4">
            <v>0.52</v>
          </cell>
        </row>
        <row r="5">
          <cell r="C5">
            <v>5</v>
          </cell>
        </row>
        <row r="13">
          <cell r="B13">
            <v>10</v>
          </cell>
          <cell r="C13">
            <v>0.3999999999999986</v>
          </cell>
        </row>
        <row r="14">
          <cell r="B14">
            <v>10.1</v>
          </cell>
          <cell r="C14">
            <v>0.6</v>
          </cell>
        </row>
        <row r="15">
          <cell r="B15">
            <v>9.9</v>
          </cell>
          <cell r="C15">
            <v>0.4</v>
          </cell>
        </row>
        <row r="16">
          <cell r="B16">
            <v>10.2</v>
          </cell>
          <cell r="C16">
            <v>0.6</v>
          </cell>
        </row>
        <row r="17">
          <cell r="B17">
            <v>10</v>
          </cell>
          <cell r="C17">
            <v>0.6000000000000014</v>
          </cell>
        </row>
      </sheetData>
      <sheetData sheetId="3">
        <row r="4">
          <cell r="C4">
            <v>0.52</v>
          </cell>
        </row>
        <row r="5">
          <cell r="C5">
            <v>4</v>
          </cell>
        </row>
        <row r="13">
          <cell r="B13">
            <v>0.4</v>
          </cell>
        </row>
        <row r="14">
          <cell r="B14">
            <v>0.6</v>
          </cell>
        </row>
        <row r="15">
          <cell r="B15">
            <v>0.4</v>
          </cell>
        </row>
        <row r="16">
          <cell r="B16">
            <v>0.6</v>
          </cell>
        </row>
        <row r="17">
          <cell r="B17">
            <v>0.6</v>
          </cell>
        </row>
      </sheetData>
      <sheetData sheetId="4">
        <row r="4">
          <cell r="C4">
            <v>0.11</v>
          </cell>
        </row>
        <row r="5">
          <cell r="C5">
            <v>100</v>
          </cell>
        </row>
        <row r="6">
          <cell r="C6">
            <v>3</v>
          </cell>
        </row>
        <row r="14">
          <cell r="B14">
            <v>0.14</v>
          </cell>
        </row>
        <row r="15">
          <cell r="B15">
            <v>0.1</v>
          </cell>
        </row>
        <row r="16">
          <cell r="B16">
            <v>0.12</v>
          </cell>
        </row>
        <row r="17">
          <cell r="B17">
            <v>0.13</v>
          </cell>
        </row>
        <row r="18">
          <cell r="B18">
            <v>0.09</v>
          </cell>
        </row>
        <row r="19">
          <cell r="B19">
            <v>0.11</v>
          </cell>
        </row>
        <row r="20">
          <cell r="B20">
            <v>0.1</v>
          </cell>
        </row>
        <row r="21">
          <cell r="B21">
            <v>0.12</v>
          </cell>
        </row>
        <row r="22">
          <cell r="B22">
            <v>0.13</v>
          </cell>
        </row>
        <row r="23">
          <cell r="B23">
            <v>0.1</v>
          </cell>
        </row>
        <row r="24">
          <cell r="B24">
            <v>0.08</v>
          </cell>
        </row>
        <row r="25">
          <cell r="B25">
            <v>0.12</v>
          </cell>
        </row>
        <row r="26">
          <cell r="B26">
            <v>0.09</v>
          </cell>
        </row>
        <row r="27">
          <cell r="B27">
            <v>0.1</v>
          </cell>
        </row>
        <row r="28">
          <cell r="B28">
            <v>0.11</v>
          </cell>
        </row>
        <row r="29">
          <cell r="B29">
            <v>0.1</v>
          </cell>
        </row>
        <row r="30">
          <cell r="B30">
            <v>0.08</v>
          </cell>
        </row>
        <row r="31">
          <cell r="B31">
            <v>0.12</v>
          </cell>
        </row>
        <row r="32">
          <cell r="B32">
            <v>0.1</v>
          </cell>
        </row>
        <row r="33">
          <cell r="B33">
            <v>0.16</v>
          </cell>
        </row>
      </sheetData>
      <sheetData sheetId="5">
        <row r="5">
          <cell r="C5">
            <v>2.5</v>
          </cell>
        </row>
        <row r="6">
          <cell r="C6">
            <v>2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4</v>
          </cell>
        </row>
        <row r="18">
          <cell r="B18">
            <v>5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4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3</v>
          </cell>
        </row>
        <row r="26">
          <cell r="B26">
            <v>4</v>
          </cell>
        </row>
        <row r="27">
          <cell r="B27">
            <v>2</v>
          </cell>
        </row>
        <row r="28">
          <cell r="B28">
            <v>4</v>
          </cell>
        </row>
        <row r="29">
          <cell r="B29">
            <v>2</v>
          </cell>
        </row>
        <row r="30">
          <cell r="B30">
            <v>1</v>
          </cell>
        </row>
        <row r="31">
          <cell r="B31">
            <v>3</v>
          </cell>
        </row>
        <row r="32">
          <cell r="B32">
            <v>1</v>
          </cell>
        </row>
      </sheetData>
      <sheetData sheetId="6">
        <row r="3">
          <cell r="C3">
            <v>20</v>
          </cell>
        </row>
        <row r="4">
          <cell r="C4">
            <v>11</v>
          </cell>
        </row>
        <row r="16">
          <cell r="B16">
            <v>10</v>
          </cell>
        </row>
        <row r="17">
          <cell r="B17">
            <v>10.4</v>
          </cell>
        </row>
        <row r="18">
          <cell r="B18">
            <v>10.2</v>
          </cell>
        </row>
        <row r="19">
          <cell r="B19">
            <v>11.5</v>
          </cell>
        </row>
        <row r="20">
          <cell r="B20">
            <v>10.8</v>
          </cell>
        </row>
        <row r="21">
          <cell r="B21">
            <v>11.6</v>
          </cell>
        </row>
        <row r="22">
          <cell r="B22">
            <v>11.1</v>
          </cell>
        </row>
        <row r="23">
          <cell r="B23">
            <v>11.2</v>
          </cell>
        </row>
        <row r="24">
          <cell r="B24">
            <v>10.6</v>
          </cell>
        </row>
        <row r="25">
          <cell r="B25">
            <v>10.9</v>
          </cell>
        </row>
        <row r="26">
          <cell r="B26">
            <v>10.7</v>
          </cell>
        </row>
        <row r="27">
          <cell r="B27">
            <v>11.3</v>
          </cell>
        </row>
        <row r="28">
          <cell r="B28">
            <v>10.8</v>
          </cell>
        </row>
        <row r="29">
          <cell r="B29">
            <v>11.8</v>
          </cell>
        </row>
        <row r="30">
          <cell r="B30">
            <v>11.2</v>
          </cell>
        </row>
        <row r="31">
          <cell r="B31">
            <v>11.6</v>
          </cell>
        </row>
        <row r="32">
          <cell r="B32">
            <v>11.2</v>
          </cell>
        </row>
        <row r="33">
          <cell r="B33">
            <v>10.6</v>
          </cell>
        </row>
        <row r="34">
          <cell r="B34">
            <v>10.7</v>
          </cell>
        </row>
        <row r="35">
          <cell r="B35">
            <v>11.9</v>
          </cell>
        </row>
      </sheetData>
      <sheetData sheetId="7">
        <row r="4">
          <cell r="C4">
            <v>0.6</v>
          </cell>
        </row>
        <row r="9">
          <cell r="B9">
            <v>0.1</v>
          </cell>
          <cell r="D9">
            <v>0.6</v>
          </cell>
        </row>
        <row r="10">
          <cell r="B10">
            <v>0.08</v>
          </cell>
          <cell r="D10">
            <v>0.6</v>
          </cell>
        </row>
        <row r="11">
          <cell r="B11">
            <v>0.13</v>
          </cell>
          <cell r="D11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D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58" t="s">
        <v>69</v>
      </c>
      <c r="C1" s="59"/>
      <c r="D1" s="59"/>
    </row>
    <row r="2" spans="2:4" ht="12.75">
      <c r="B2" s="58" t="s">
        <v>34</v>
      </c>
      <c r="C2" s="59"/>
      <c r="D2" s="59"/>
    </row>
    <row r="3" spans="2:4" ht="12.75">
      <c r="B3" s="58" t="s">
        <v>35</v>
      </c>
      <c r="C3" s="59"/>
      <c r="D3" s="59"/>
    </row>
    <row r="4" spans="2:4" ht="12.75">
      <c r="B4" s="58" t="s">
        <v>67</v>
      </c>
      <c r="C4" s="59"/>
      <c r="D4" s="59"/>
    </row>
    <row r="5" spans="2:4" ht="12.75">
      <c r="B5" s="58"/>
      <c r="C5" s="59"/>
      <c r="D5" s="59"/>
    </row>
    <row r="7" ht="12.75">
      <c r="B7" s="1" t="s">
        <v>39</v>
      </c>
    </row>
    <row r="9" spans="3:4" ht="12.75">
      <c r="C9" s="1" t="s">
        <v>36</v>
      </c>
      <c r="D9" s="174" t="s">
        <v>33</v>
      </c>
    </row>
    <row r="10" spans="3:4" ht="12.75">
      <c r="C10" s="1"/>
      <c r="D10" s="175" t="s">
        <v>42</v>
      </c>
    </row>
    <row r="11" spans="3:4" ht="12.75">
      <c r="C11" s="1"/>
      <c r="D11" s="174" t="s">
        <v>66</v>
      </c>
    </row>
    <row r="13" ht="12.75">
      <c r="C13" s="176" t="s">
        <v>37</v>
      </c>
    </row>
    <row r="15" ht="12.75">
      <c r="C15" s="176" t="s">
        <v>38</v>
      </c>
    </row>
    <row r="17" spans="3:4" ht="12.75">
      <c r="C17" s="173"/>
      <c r="D17" s="177"/>
    </row>
    <row r="18" spans="3:4" ht="12.75">
      <c r="C18" s="66"/>
      <c r="D18" s="177"/>
    </row>
    <row r="19" spans="3:4" ht="12.75">
      <c r="C19" s="173"/>
      <c r="D19" s="177"/>
    </row>
    <row r="20" ht="12.75">
      <c r="D20" s="1"/>
    </row>
    <row r="21" spans="2:3" ht="12.75">
      <c r="B21" s="1" t="s">
        <v>68</v>
      </c>
      <c r="C21" s="1"/>
    </row>
  </sheetData>
  <sheetProtection password="A753" sheet="1" objects="1" scenarios="1"/>
  <hyperlinks>
    <hyperlink ref="D9" location="'Aggregate Planning'!A1" display="Aggregate Planning"/>
    <hyperlink ref="D10" location="'Transportation Model'!A1" display="Transportation Model"/>
    <hyperlink ref="D11" location="'Master Scheduling'!A1" display="Master Scheduling"/>
    <hyperlink ref="C13" location="Examples!A1" display="Examples"/>
    <hyperlink ref="C15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Q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.8515625" style="5" customWidth="1"/>
    <col min="4" max="4" width="5.28125" style="5" customWidth="1"/>
    <col min="5" max="10" width="9.8515625" style="5" customWidth="1"/>
    <col min="11" max="16" width="9.8515625" style="5" hidden="1" customWidth="1"/>
    <col min="17" max="17" width="12.57421875" style="5" customWidth="1"/>
    <col min="18" max="16384" width="9.140625" style="5" customWidth="1"/>
  </cols>
  <sheetData>
    <row r="1" spans="1:4" ht="13.5" thickBot="1">
      <c r="A1" s="3" t="s">
        <v>33</v>
      </c>
      <c r="B1" s="4"/>
      <c r="C1" s="4"/>
      <c r="D1" s="5" t="s">
        <v>20</v>
      </c>
    </row>
    <row r="2" spans="2:6" ht="13.5" thickBot="1">
      <c r="B2" s="4"/>
      <c r="C2" s="4"/>
      <c r="E2" s="6" t="s">
        <v>25</v>
      </c>
      <c r="F2" s="7">
        <v>6</v>
      </c>
    </row>
    <row r="3" spans="2:3" ht="13.5" thickBot="1">
      <c r="B3" s="4"/>
      <c r="C3" s="4"/>
    </row>
    <row r="4" spans="1:17" ht="13.5" thickBot="1">
      <c r="A4" s="136" t="s">
        <v>0</v>
      </c>
      <c r="B4" s="8"/>
      <c r="C4" s="8"/>
      <c r="D4" s="9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1" t="s">
        <v>1</v>
      </c>
    </row>
    <row r="5" spans="1:17" ht="12.75">
      <c r="A5" s="137" t="s">
        <v>2</v>
      </c>
      <c r="B5" s="108"/>
      <c r="C5" s="12"/>
      <c r="D5" s="151"/>
      <c r="E5" s="138">
        <v>200</v>
      </c>
      <c r="F5" s="138">
        <v>200</v>
      </c>
      <c r="G5" s="138">
        <v>300</v>
      </c>
      <c r="H5" s="138">
        <v>400</v>
      </c>
      <c r="I5" s="138">
        <v>500</v>
      </c>
      <c r="J5" s="138">
        <v>200</v>
      </c>
      <c r="K5" s="138"/>
      <c r="L5" s="138"/>
      <c r="M5" s="138"/>
      <c r="N5" s="138"/>
      <c r="O5" s="138"/>
      <c r="P5" s="138"/>
      <c r="Q5" s="13">
        <f>SUM(E5:P5)</f>
        <v>1800</v>
      </c>
    </row>
    <row r="6" spans="1:17" ht="12.75">
      <c r="A6" s="139" t="s">
        <v>3</v>
      </c>
      <c r="B6" s="108"/>
      <c r="C6" s="140"/>
      <c r="D6" s="152"/>
      <c r="E6" s="141"/>
      <c r="F6" s="141"/>
      <c r="G6" s="141"/>
      <c r="H6" s="141"/>
      <c r="I6" s="141"/>
      <c r="J6" s="141"/>
      <c r="K6" s="172"/>
      <c r="L6" s="172"/>
      <c r="M6" s="172"/>
      <c r="N6" s="171"/>
      <c r="O6" s="171"/>
      <c r="P6" s="171"/>
      <c r="Q6" s="15"/>
    </row>
    <row r="7" spans="1:17" ht="12.75">
      <c r="A7" s="143"/>
      <c r="B7" s="144" t="s">
        <v>22</v>
      </c>
      <c r="C7" s="144"/>
      <c r="D7" s="152"/>
      <c r="E7" s="138">
        <v>300</v>
      </c>
      <c r="F7" s="138">
        <v>300</v>
      </c>
      <c r="G7" s="138">
        <v>300</v>
      </c>
      <c r="H7" s="138">
        <v>300</v>
      </c>
      <c r="I7" s="138">
        <v>300</v>
      </c>
      <c r="J7" s="138">
        <v>300</v>
      </c>
      <c r="K7" s="138"/>
      <c r="L7" s="138"/>
      <c r="M7" s="138"/>
      <c r="N7" s="138"/>
      <c r="O7" s="138"/>
      <c r="P7" s="138"/>
      <c r="Q7" s="15">
        <f>SUM(E7:P7)</f>
        <v>1800</v>
      </c>
    </row>
    <row r="8" spans="1:17" ht="12.75">
      <c r="A8" s="139"/>
      <c r="B8" s="140" t="s">
        <v>23</v>
      </c>
      <c r="C8" s="140"/>
      <c r="D8" s="152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5">
        <f>SUM(E8:P8)</f>
        <v>0</v>
      </c>
    </row>
    <row r="9" spans="1:17" ht="12.75">
      <c r="A9" s="139"/>
      <c r="B9" s="140" t="s">
        <v>17</v>
      </c>
      <c r="C9" s="140"/>
      <c r="D9" s="152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5">
        <f>SUM(E9:P9)</f>
        <v>0</v>
      </c>
    </row>
    <row r="10" spans="1:17" ht="12.75">
      <c r="A10" s="139"/>
      <c r="B10" s="140" t="s">
        <v>18</v>
      </c>
      <c r="C10" s="140"/>
      <c r="D10" s="152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5">
        <f>SUM(E10:P10)</f>
        <v>0</v>
      </c>
    </row>
    <row r="11" spans="1:17" ht="12.75">
      <c r="A11" s="145" t="s">
        <v>4</v>
      </c>
      <c r="B11" s="108"/>
      <c r="C11" s="146"/>
      <c r="D11" s="152"/>
      <c r="E11" s="142">
        <f>+SUM(E7:E10)-E5</f>
        <v>100</v>
      </c>
      <c r="F11" s="142">
        <f aca="true" t="shared" si="0" ref="F11:P11">+SUM(F7:F10)-F5</f>
        <v>100</v>
      </c>
      <c r="G11" s="142">
        <f t="shared" si="0"/>
        <v>0</v>
      </c>
      <c r="H11" s="142">
        <f t="shared" si="0"/>
        <v>-100</v>
      </c>
      <c r="I11" s="142">
        <f t="shared" si="0"/>
        <v>-200</v>
      </c>
      <c r="J11" s="142">
        <f t="shared" si="0"/>
        <v>100</v>
      </c>
      <c r="K11" s="142">
        <f t="shared" si="0"/>
        <v>0</v>
      </c>
      <c r="L11" s="142">
        <f t="shared" si="0"/>
        <v>0</v>
      </c>
      <c r="M11" s="142">
        <f t="shared" si="0"/>
        <v>0</v>
      </c>
      <c r="N11" s="142">
        <f t="shared" si="0"/>
        <v>0</v>
      </c>
      <c r="O11" s="142">
        <f t="shared" si="0"/>
        <v>0</v>
      </c>
      <c r="P11" s="142">
        <f t="shared" si="0"/>
        <v>0</v>
      </c>
      <c r="Q11" s="15">
        <f>SUM(E11:P11)</f>
        <v>0</v>
      </c>
    </row>
    <row r="12" spans="1:17" ht="12.75">
      <c r="A12" s="139" t="s">
        <v>5</v>
      </c>
      <c r="B12" s="108"/>
      <c r="C12" s="140"/>
      <c r="D12" s="15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5"/>
    </row>
    <row r="13" spans="1:17" ht="12.75">
      <c r="A13" s="139"/>
      <c r="B13" s="140" t="s">
        <v>27</v>
      </c>
      <c r="C13" s="140"/>
      <c r="D13" s="152"/>
      <c r="E13" s="138"/>
      <c r="F13" s="142">
        <f aca="true" t="shared" si="1" ref="F13:P13">IF(F4&gt;counter11,0,E14)</f>
        <v>100</v>
      </c>
      <c r="G13" s="142">
        <f t="shared" si="1"/>
        <v>200</v>
      </c>
      <c r="H13" s="142">
        <f t="shared" si="1"/>
        <v>200</v>
      </c>
      <c r="I13" s="142">
        <f t="shared" si="1"/>
        <v>100</v>
      </c>
      <c r="J13" s="142">
        <f t="shared" si="1"/>
        <v>0</v>
      </c>
      <c r="K13" s="142">
        <f t="shared" si="1"/>
        <v>0</v>
      </c>
      <c r="L13" s="142">
        <f t="shared" si="1"/>
        <v>0</v>
      </c>
      <c r="M13" s="142">
        <f t="shared" si="1"/>
        <v>0</v>
      </c>
      <c r="N13" s="142">
        <f t="shared" si="1"/>
        <v>0</v>
      </c>
      <c r="O13" s="142">
        <f t="shared" si="1"/>
        <v>0</v>
      </c>
      <c r="P13" s="142">
        <f t="shared" si="1"/>
        <v>0</v>
      </c>
      <c r="Q13" s="15"/>
    </row>
    <row r="14" spans="1:17" ht="12.75">
      <c r="A14" s="139"/>
      <c r="B14" s="140" t="s">
        <v>28</v>
      </c>
      <c r="C14" s="140"/>
      <c r="D14" s="152"/>
      <c r="E14" s="142">
        <f aca="true" t="shared" si="2" ref="E14:P14">IF(E4&gt;counter11,0,IF(E13+E11-D16&gt;=0,E13+E11-D16,0))</f>
        <v>100</v>
      </c>
      <c r="F14" s="142">
        <f t="shared" si="2"/>
        <v>200</v>
      </c>
      <c r="G14" s="142">
        <f t="shared" si="2"/>
        <v>200</v>
      </c>
      <c r="H14" s="142">
        <f t="shared" si="2"/>
        <v>100</v>
      </c>
      <c r="I14" s="142">
        <f t="shared" si="2"/>
        <v>0</v>
      </c>
      <c r="J14" s="142">
        <f t="shared" si="2"/>
        <v>0</v>
      </c>
      <c r="K14" s="142">
        <f t="shared" si="2"/>
        <v>0</v>
      </c>
      <c r="L14" s="142">
        <f t="shared" si="2"/>
        <v>0</v>
      </c>
      <c r="M14" s="142">
        <f t="shared" si="2"/>
        <v>0</v>
      </c>
      <c r="N14" s="142">
        <f t="shared" si="2"/>
        <v>0</v>
      </c>
      <c r="O14" s="142">
        <f t="shared" si="2"/>
        <v>0</v>
      </c>
      <c r="P14" s="142">
        <f t="shared" si="2"/>
        <v>0</v>
      </c>
      <c r="Q14" s="15"/>
    </row>
    <row r="15" spans="1:17" ht="12.75">
      <c r="A15" s="139"/>
      <c r="B15" s="140" t="s">
        <v>29</v>
      </c>
      <c r="C15" s="140"/>
      <c r="D15" s="152"/>
      <c r="E15" s="148">
        <f aca="true" t="shared" si="3" ref="E15:P15">IF(E4&gt;counter11,0,(E13+E14)/2)</f>
        <v>50</v>
      </c>
      <c r="F15" s="148">
        <f t="shared" si="3"/>
        <v>150</v>
      </c>
      <c r="G15" s="148">
        <f t="shared" si="3"/>
        <v>200</v>
      </c>
      <c r="H15" s="148">
        <f t="shared" si="3"/>
        <v>150</v>
      </c>
      <c r="I15" s="148">
        <f t="shared" si="3"/>
        <v>50</v>
      </c>
      <c r="J15" s="148">
        <f t="shared" si="3"/>
        <v>0</v>
      </c>
      <c r="K15" s="148">
        <f t="shared" si="3"/>
        <v>0</v>
      </c>
      <c r="L15" s="148">
        <f t="shared" si="3"/>
        <v>0</v>
      </c>
      <c r="M15" s="148">
        <f t="shared" si="3"/>
        <v>0</v>
      </c>
      <c r="N15" s="148">
        <f t="shared" si="3"/>
        <v>0</v>
      </c>
      <c r="O15" s="148">
        <f t="shared" si="3"/>
        <v>0</v>
      </c>
      <c r="P15" s="148">
        <f t="shared" si="3"/>
        <v>0</v>
      </c>
      <c r="Q15" s="15">
        <f>SUM(E15:P15)</f>
        <v>600</v>
      </c>
    </row>
    <row r="16" spans="1:17" ht="13.5" thickBot="1">
      <c r="A16" s="149" t="s">
        <v>6</v>
      </c>
      <c r="B16" s="18"/>
      <c r="C16" s="17"/>
      <c r="D16" s="153"/>
      <c r="E16" s="19">
        <f>IF(E4&gt;counter11,0,IF(E13+E11&lt;0,-(E13+E11),0))</f>
        <v>0</v>
      </c>
      <c r="F16" s="19">
        <f aca="true" t="shared" si="4" ref="F16:P16">IF(F4&gt;counter11,0,IF(F13+F11-E16&lt;0,-(F13+F11-E16),0))</f>
        <v>0</v>
      </c>
      <c r="G16" s="19">
        <f t="shared" si="4"/>
        <v>0</v>
      </c>
      <c r="H16" s="19">
        <f t="shared" si="4"/>
        <v>0</v>
      </c>
      <c r="I16" s="19">
        <f t="shared" si="4"/>
        <v>100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20">
        <f>SUM(E16:P16)</f>
        <v>100</v>
      </c>
    </row>
    <row r="17" spans="1:17" ht="12.75">
      <c r="A17" s="143" t="s">
        <v>7</v>
      </c>
      <c r="B17" s="108"/>
      <c r="C17" s="144"/>
      <c r="D17" s="154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5"/>
    </row>
    <row r="18" spans="1:17" ht="12.75">
      <c r="A18" s="143"/>
      <c r="B18" s="144" t="s">
        <v>22</v>
      </c>
      <c r="C18" s="150" t="s">
        <v>21</v>
      </c>
      <c r="D18" s="57">
        <v>2</v>
      </c>
      <c r="E18" s="155">
        <f aca="true" t="shared" si="5" ref="E18:P18">+E7*$D18</f>
        <v>600</v>
      </c>
      <c r="F18" s="142">
        <f t="shared" si="5"/>
        <v>600</v>
      </c>
      <c r="G18" s="142">
        <f t="shared" si="5"/>
        <v>600</v>
      </c>
      <c r="H18" s="142">
        <f t="shared" si="5"/>
        <v>600</v>
      </c>
      <c r="I18" s="142">
        <f t="shared" si="5"/>
        <v>600</v>
      </c>
      <c r="J18" s="142">
        <f t="shared" si="5"/>
        <v>600</v>
      </c>
      <c r="K18" s="142">
        <f t="shared" si="5"/>
        <v>0</v>
      </c>
      <c r="L18" s="142">
        <f t="shared" si="5"/>
        <v>0</v>
      </c>
      <c r="M18" s="142">
        <f t="shared" si="5"/>
        <v>0</v>
      </c>
      <c r="N18" s="142">
        <f t="shared" si="5"/>
        <v>0</v>
      </c>
      <c r="O18" s="142">
        <f t="shared" si="5"/>
        <v>0</v>
      </c>
      <c r="P18" s="142">
        <f t="shared" si="5"/>
        <v>0</v>
      </c>
      <c r="Q18" s="15">
        <f aca="true" t="shared" si="6" ref="Q18:Q24">SUM(E18:P18)</f>
        <v>3600</v>
      </c>
    </row>
    <row r="19" spans="1:17" ht="12.75">
      <c r="A19" s="143"/>
      <c r="B19" s="144" t="s">
        <v>23</v>
      </c>
      <c r="C19" s="150" t="s">
        <v>21</v>
      </c>
      <c r="D19" s="57"/>
      <c r="E19" s="155">
        <f aca="true" t="shared" si="7" ref="E19:P19">+E8*$D19</f>
        <v>0</v>
      </c>
      <c r="F19" s="142">
        <f t="shared" si="7"/>
        <v>0</v>
      </c>
      <c r="G19" s="142">
        <f t="shared" si="7"/>
        <v>0</v>
      </c>
      <c r="H19" s="142">
        <f t="shared" si="7"/>
        <v>0</v>
      </c>
      <c r="I19" s="142">
        <f t="shared" si="7"/>
        <v>0</v>
      </c>
      <c r="J19" s="142">
        <f t="shared" si="7"/>
        <v>0</v>
      </c>
      <c r="K19" s="142">
        <f t="shared" si="7"/>
        <v>0</v>
      </c>
      <c r="L19" s="142">
        <f t="shared" si="7"/>
        <v>0</v>
      </c>
      <c r="M19" s="142">
        <f t="shared" si="7"/>
        <v>0</v>
      </c>
      <c r="N19" s="142">
        <f t="shared" si="7"/>
        <v>0</v>
      </c>
      <c r="O19" s="142">
        <f t="shared" si="7"/>
        <v>0</v>
      </c>
      <c r="P19" s="142">
        <f t="shared" si="7"/>
        <v>0</v>
      </c>
      <c r="Q19" s="15">
        <f t="shared" si="6"/>
        <v>0</v>
      </c>
    </row>
    <row r="20" spans="1:17" ht="12.75">
      <c r="A20" s="143"/>
      <c r="B20" s="144" t="s">
        <v>17</v>
      </c>
      <c r="C20" s="150" t="s">
        <v>21</v>
      </c>
      <c r="D20" s="57">
        <v>3</v>
      </c>
      <c r="E20" s="155">
        <f aca="true" t="shared" si="8" ref="E20:P20">+E9*$D20</f>
        <v>0</v>
      </c>
      <c r="F20" s="142">
        <f t="shared" si="8"/>
        <v>0</v>
      </c>
      <c r="G20" s="142">
        <f t="shared" si="8"/>
        <v>0</v>
      </c>
      <c r="H20" s="142">
        <f t="shared" si="8"/>
        <v>0</v>
      </c>
      <c r="I20" s="142">
        <f t="shared" si="8"/>
        <v>0</v>
      </c>
      <c r="J20" s="142">
        <f t="shared" si="8"/>
        <v>0</v>
      </c>
      <c r="K20" s="142">
        <f t="shared" si="8"/>
        <v>0</v>
      </c>
      <c r="L20" s="142">
        <f t="shared" si="8"/>
        <v>0</v>
      </c>
      <c r="M20" s="142">
        <f t="shared" si="8"/>
        <v>0</v>
      </c>
      <c r="N20" s="142">
        <f t="shared" si="8"/>
        <v>0</v>
      </c>
      <c r="O20" s="142">
        <f t="shared" si="8"/>
        <v>0</v>
      </c>
      <c r="P20" s="142">
        <f t="shared" si="8"/>
        <v>0</v>
      </c>
      <c r="Q20" s="15">
        <f t="shared" si="6"/>
        <v>0</v>
      </c>
    </row>
    <row r="21" spans="1:17" ht="12.75">
      <c r="A21" s="143"/>
      <c r="B21" s="144" t="s">
        <v>18</v>
      </c>
      <c r="C21" s="150" t="s">
        <v>21</v>
      </c>
      <c r="D21" s="57">
        <v>6</v>
      </c>
      <c r="E21" s="155">
        <f aca="true" t="shared" si="9" ref="E21:P21">+E10*$D21</f>
        <v>0</v>
      </c>
      <c r="F21" s="142">
        <f t="shared" si="9"/>
        <v>0</v>
      </c>
      <c r="G21" s="142">
        <f t="shared" si="9"/>
        <v>0</v>
      </c>
      <c r="H21" s="142">
        <f t="shared" si="9"/>
        <v>0</v>
      </c>
      <c r="I21" s="142">
        <f t="shared" si="9"/>
        <v>0</v>
      </c>
      <c r="J21" s="142">
        <f t="shared" si="9"/>
        <v>0</v>
      </c>
      <c r="K21" s="142">
        <f t="shared" si="9"/>
        <v>0</v>
      </c>
      <c r="L21" s="142">
        <f t="shared" si="9"/>
        <v>0</v>
      </c>
      <c r="M21" s="142">
        <f t="shared" si="9"/>
        <v>0</v>
      </c>
      <c r="N21" s="142">
        <f t="shared" si="9"/>
        <v>0</v>
      </c>
      <c r="O21" s="142">
        <f t="shared" si="9"/>
        <v>0</v>
      </c>
      <c r="P21" s="142">
        <f t="shared" si="9"/>
        <v>0</v>
      </c>
      <c r="Q21" s="15">
        <f t="shared" si="6"/>
        <v>0</v>
      </c>
    </row>
    <row r="22" spans="1:17" ht="12.75">
      <c r="A22" s="143"/>
      <c r="B22" s="144" t="s">
        <v>26</v>
      </c>
      <c r="C22" s="150"/>
      <c r="D22" s="54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5">
        <f t="shared" si="6"/>
        <v>0</v>
      </c>
    </row>
    <row r="23" spans="1:17" ht="12.75">
      <c r="A23" s="143"/>
      <c r="B23" s="144" t="s">
        <v>5</v>
      </c>
      <c r="C23" s="150" t="s">
        <v>21</v>
      </c>
      <c r="D23" s="57">
        <v>1</v>
      </c>
      <c r="E23" s="157">
        <f aca="true" t="shared" si="10" ref="E23:P23">+E15*$D23</f>
        <v>50</v>
      </c>
      <c r="F23" s="148">
        <f t="shared" si="10"/>
        <v>150</v>
      </c>
      <c r="G23" s="148">
        <f t="shared" si="10"/>
        <v>200</v>
      </c>
      <c r="H23" s="148">
        <f t="shared" si="10"/>
        <v>150</v>
      </c>
      <c r="I23" s="148">
        <f t="shared" si="10"/>
        <v>50</v>
      </c>
      <c r="J23" s="148">
        <f t="shared" si="10"/>
        <v>0</v>
      </c>
      <c r="K23" s="148">
        <f t="shared" si="10"/>
        <v>0</v>
      </c>
      <c r="L23" s="148">
        <f t="shared" si="10"/>
        <v>0</v>
      </c>
      <c r="M23" s="148">
        <f t="shared" si="10"/>
        <v>0</v>
      </c>
      <c r="N23" s="148">
        <f t="shared" si="10"/>
        <v>0</v>
      </c>
      <c r="O23" s="148">
        <f t="shared" si="10"/>
        <v>0</v>
      </c>
      <c r="P23" s="148">
        <f t="shared" si="10"/>
        <v>0</v>
      </c>
      <c r="Q23" s="21">
        <f t="shared" si="6"/>
        <v>600</v>
      </c>
    </row>
    <row r="24" spans="1:17" ht="13.5" thickBot="1">
      <c r="A24" s="143"/>
      <c r="B24" s="144" t="s">
        <v>24</v>
      </c>
      <c r="C24" s="150" t="s">
        <v>21</v>
      </c>
      <c r="D24" s="57">
        <v>5</v>
      </c>
      <c r="E24" s="155">
        <f aca="true" t="shared" si="11" ref="E24:P24">+E16*$D24</f>
        <v>0</v>
      </c>
      <c r="F24" s="142">
        <f t="shared" si="11"/>
        <v>0</v>
      </c>
      <c r="G24" s="142">
        <f t="shared" si="11"/>
        <v>0</v>
      </c>
      <c r="H24" s="142">
        <f t="shared" si="11"/>
        <v>0</v>
      </c>
      <c r="I24" s="142">
        <f t="shared" si="11"/>
        <v>500</v>
      </c>
      <c r="J24" s="142">
        <f t="shared" si="11"/>
        <v>0</v>
      </c>
      <c r="K24" s="142">
        <f t="shared" si="11"/>
        <v>0</v>
      </c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142">
        <f t="shared" si="11"/>
        <v>0</v>
      </c>
      <c r="P24" s="142">
        <f t="shared" si="11"/>
        <v>0</v>
      </c>
      <c r="Q24" s="15">
        <f t="shared" si="6"/>
        <v>500</v>
      </c>
    </row>
    <row r="25" spans="1:17" ht="13.5" thickBot="1">
      <c r="A25" s="136" t="s">
        <v>1</v>
      </c>
      <c r="B25" s="8"/>
      <c r="C25" s="8"/>
      <c r="D25" s="22"/>
      <c r="E25" s="23" t="s">
        <v>20</v>
      </c>
      <c r="F25" s="23">
        <f aca="true" t="shared" si="12" ref="F25:Q25">SUM(F18:F24)</f>
        <v>750</v>
      </c>
      <c r="G25" s="23">
        <f t="shared" si="12"/>
        <v>800</v>
      </c>
      <c r="H25" s="23">
        <f t="shared" si="12"/>
        <v>750</v>
      </c>
      <c r="I25" s="23">
        <f t="shared" si="12"/>
        <v>1150</v>
      </c>
      <c r="J25" s="23">
        <f t="shared" si="12"/>
        <v>600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4">
        <f t="shared" si="12"/>
        <v>4700</v>
      </c>
    </row>
    <row r="26" spans="2:3" ht="12.75">
      <c r="B26" s="4"/>
      <c r="C26" s="4"/>
    </row>
    <row r="27" ht="13.5" thickBot="1"/>
    <row r="28" spans="5:17" ht="13.5" thickBot="1">
      <c r="E28" s="25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>
        <v>9</v>
      </c>
      <c r="N28" s="10">
        <v>10</v>
      </c>
      <c r="O28" s="10">
        <v>11</v>
      </c>
      <c r="P28" s="26">
        <v>12</v>
      </c>
      <c r="Q28" s="27"/>
    </row>
    <row r="29" spans="1:17" ht="12.75">
      <c r="A29" s="28" t="s">
        <v>31</v>
      </c>
      <c r="B29" s="29"/>
      <c r="C29" s="29"/>
      <c r="D29" s="30"/>
      <c r="E29" s="31">
        <f>E5</f>
        <v>200</v>
      </c>
      <c r="F29" s="32">
        <f>E29+F5</f>
        <v>400</v>
      </c>
      <c r="G29" s="32">
        <f aca="true" t="shared" si="13" ref="G29:P29">F29+G5</f>
        <v>700</v>
      </c>
      <c r="H29" s="32">
        <f t="shared" si="13"/>
        <v>1100</v>
      </c>
      <c r="I29" s="32">
        <f t="shared" si="13"/>
        <v>1600</v>
      </c>
      <c r="J29" s="32">
        <f t="shared" si="13"/>
        <v>1800</v>
      </c>
      <c r="K29" s="32">
        <f t="shared" si="13"/>
        <v>1800</v>
      </c>
      <c r="L29" s="32">
        <f t="shared" si="13"/>
        <v>1800</v>
      </c>
      <c r="M29" s="32">
        <f t="shared" si="13"/>
        <v>1800</v>
      </c>
      <c r="N29" s="32">
        <f t="shared" si="13"/>
        <v>1800</v>
      </c>
      <c r="O29" s="32">
        <f t="shared" si="13"/>
        <v>1800</v>
      </c>
      <c r="P29" s="33">
        <f t="shared" si="13"/>
        <v>1800</v>
      </c>
      <c r="Q29" s="27"/>
    </row>
    <row r="30" spans="1:17" ht="13.5" thickBot="1">
      <c r="A30" s="34" t="s">
        <v>30</v>
      </c>
      <c r="B30" s="18"/>
      <c r="C30" s="18"/>
      <c r="D30" s="35"/>
      <c r="E30" s="36">
        <f>SUM(E7:E10)</f>
        <v>300</v>
      </c>
      <c r="F30" s="19">
        <f>E30+SUM(F7:F10)</f>
        <v>600</v>
      </c>
      <c r="G30" s="19">
        <f aca="true" t="shared" si="14" ref="G30:P30">F30+SUM(G7:G10)</f>
        <v>900</v>
      </c>
      <c r="H30" s="19">
        <f t="shared" si="14"/>
        <v>1200</v>
      </c>
      <c r="I30" s="19">
        <f t="shared" si="14"/>
        <v>1500</v>
      </c>
      <c r="J30" s="19">
        <f t="shared" si="14"/>
        <v>1800</v>
      </c>
      <c r="K30" s="19">
        <f t="shared" si="14"/>
        <v>1800</v>
      </c>
      <c r="L30" s="19">
        <f t="shared" si="14"/>
        <v>1800</v>
      </c>
      <c r="M30" s="19">
        <f t="shared" si="14"/>
        <v>1800</v>
      </c>
      <c r="N30" s="19">
        <f t="shared" si="14"/>
        <v>1800</v>
      </c>
      <c r="O30" s="19">
        <f t="shared" si="14"/>
        <v>1800</v>
      </c>
      <c r="P30" s="37">
        <f t="shared" si="14"/>
        <v>1800</v>
      </c>
      <c r="Q30" s="27"/>
    </row>
    <row r="31" spans="1:17" ht="12.75">
      <c r="A31" s="28" t="s">
        <v>32</v>
      </c>
      <c r="B31" s="38"/>
      <c r="C31" s="38"/>
      <c r="D31" s="39"/>
      <c r="E31" s="40">
        <f>IF(E30&gt;E29,E30-E29,"")</f>
        <v>100</v>
      </c>
      <c r="F31" s="41">
        <f aca="true" t="shared" si="15" ref="F31:P31">IF(F30&gt;F29,F30-F29,"")</f>
        <v>200</v>
      </c>
      <c r="G31" s="41">
        <f t="shared" si="15"/>
        <v>200</v>
      </c>
      <c r="H31" s="41">
        <f t="shared" si="15"/>
        <v>100</v>
      </c>
      <c r="I31" s="41">
        <f t="shared" si="15"/>
      </c>
      <c r="J31" s="41">
        <f t="shared" si="15"/>
      </c>
      <c r="K31" s="41">
        <f t="shared" si="15"/>
      </c>
      <c r="L31" s="41">
        <f t="shared" si="15"/>
      </c>
      <c r="M31" s="41">
        <f t="shared" si="15"/>
      </c>
      <c r="N31" s="41">
        <f t="shared" si="15"/>
      </c>
      <c r="O31" s="41">
        <f t="shared" si="15"/>
      </c>
      <c r="P31" s="42">
        <f t="shared" si="15"/>
      </c>
      <c r="Q31" s="27"/>
    </row>
    <row r="32" spans="1:17" ht="13.5" thickBot="1">
      <c r="A32" s="34" t="s">
        <v>6</v>
      </c>
      <c r="B32" s="43"/>
      <c r="C32" s="43"/>
      <c r="D32" s="44"/>
      <c r="E32" s="45">
        <f>IF(E29&gt;E30,E29-E30,"")</f>
      </c>
      <c r="F32" s="46">
        <f aca="true" t="shared" si="16" ref="F32:P32">IF(F29&gt;F30,F29-F30,"")</f>
      </c>
      <c r="G32" s="46">
        <f t="shared" si="16"/>
      </c>
      <c r="H32" s="46">
        <f t="shared" si="16"/>
      </c>
      <c r="I32" s="46">
        <f t="shared" si="16"/>
        <v>100</v>
      </c>
      <c r="J32" s="46">
        <f t="shared" si="16"/>
      </c>
      <c r="K32" s="46">
        <f t="shared" si="16"/>
      </c>
      <c r="L32" s="46">
        <f t="shared" si="16"/>
      </c>
      <c r="M32" s="46">
        <f t="shared" si="16"/>
      </c>
      <c r="N32" s="46">
        <f t="shared" si="16"/>
      </c>
      <c r="O32" s="46">
        <f t="shared" si="16"/>
      </c>
      <c r="P32" s="47">
        <f t="shared" si="16"/>
      </c>
      <c r="Q32" s="27"/>
    </row>
  </sheetData>
  <sheetProtection sheet="1" objects="1" scenarios="1"/>
  <printOptions gridLines="1"/>
  <pageMargins left="0.5" right="0.25" top="1" bottom="1" header="0.5" footer="0.5"/>
  <pageSetup horizontalDpi="180" verticalDpi="180" orientation="landscape" scale="8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K4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.8515625" style="5" customWidth="1"/>
    <col min="4" max="4" width="4.7109375" style="5" customWidth="1"/>
    <col min="5" max="10" width="9.8515625" style="5" customWidth="1"/>
    <col min="11" max="11" width="8.8515625" style="5" customWidth="1"/>
    <col min="12" max="16384" width="9.140625" style="5" customWidth="1"/>
  </cols>
  <sheetData>
    <row r="1" spans="1:5" ht="12.75">
      <c r="A1" s="61" t="s">
        <v>42</v>
      </c>
      <c r="B1" s="62"/>
      <c r="C1" s="62"/>
      <c r="D1" s="62"/>
      <c r="E1" s="63"/>
    </row>
    <row r="2" spans="1:8" ht="13.5" thickBot="1">
      <c r="A2" s="64" t="s">
        <v>43</v>
      </c>
      <c r="E2" s="65"/>
      <c r="F2" s="65"/>
      <c r="G2" s="65"/>
      <c r="H2" s="65"/>
    </row>
    <row r="3" spans="2:9" ht="13.5" thickBot="1">
      <c r="B3" s="125"/>
      <c r="C3" s="126"/>
      <c r="D3" s="127" t="s">
        <v>64</v>
      </c>
      <c r="E3" s="120" t="s">
        <v>60</v>
      </c>
      <c r="F3" s="121" t="s">
        <v>61</v>
      </c>
      <c r="G3" s="121" t="s">
        <v>62</v>
      </c>
      <c r="H3" s="122" t="s">
        <v>15</v>
      </c>
      <c r="I3" s="123" t="s">
        <v>44</v>
      </c>
    </row>
    <row r="4" spans="1:9" ht="13.5" customHeight="1" thickBot="1">
      <c r="A4" s="119"/>
      <c r="B4" s="110" t="s">
        <v>59</v>
      </c>
      <c r="C4" s="111"/>
      <c r="D4" s="112"/>
      <c r="E4" s="57">
        <v>0</v>
      </c>
      <c r="F4" s="57">
        <f>E4+1</f>
        <v>1</v>
      </c>
      <c r="G4" s="57">
        <f>F4+1</f>
        <v>2</v>
      </c>
      <c r="H4" s="57">
        <v>0</v>
      </c>
      <c r="I4" s="70">
        <v>100</v>
      </c>
    </row>
    <row r="5" spans="1:9" ht="12.75">
      <c r="A5" s="178">
        <v>1</v>
      </c>
      <c r="B5" s="110" t="s">
        <v>16</v>
      </c>
      <c r="C5" s="111"/>
      <c r="D5" s="112"/>
      <c r="E5" s="72">
        <v>60</v>
      </c>
      <c r="F5" s="72">
        <f aca="true" t="shared" si="0" ref="F5:G10">E5+1</f>
        <v>61</v>
      </c>
      <c r="G5" s="72">
        <f t="shared" si="0"/>
        <v>62</v>
      </c>
      <c r="H5" s="73">
        <v>0</v>
      </c>
      <c r="I5" s="70">
        <v>500</v>
      </c>
    </row>
    <row r="6" spans="1:9" ht="12.75">
      <c r="A6" s="179"/>
      <c r="B6" s="113" t="s">
        <v>17</v>
      </c>
      <c r="C6" s="114"/>
      <c r="D6" s="115"/>
      <c r="E6" s="57">
        <v>80</v>
      </c>
      <c r="F6" s="57">
        <f t="shared" si="0"/>
        <v>81</v>
      </c>
      <c r="G6" s="57">
        <f t="shared" si="0"/>
        <v>82</v>
      </c>
      <c r="H6" s="76">
        <v>0</v>
      </c>
      <c r="I6" s="74">
        <v>50</v>
      </c>
    </row>
    <row r="7" spans="1:9" ht="13.5" thickBot="1">
      <c r="A7" s="180"/>
      <c r="B7" s="116" t="s">
        <v>18</v>
      </c>
      <c r="C7" s="117"/>
      <c r="D7" s="118"/>
      <c r="E7" s="79">
        <v>90</v>
      </c>
      <c r="F7" s="79">
        <f t="shared" si="0"/>
        <v>91</v>
      </c>
      <c r="G7" s="79">
        <f t="shared" si="0"/>
        <v>92</v>
      </c>
      <c r="H7" s="80">
        <v>0</v>
      </c>
      <c r="I7" s="77">
        <v>120</v>
      </c>
    </row>
    <row r="8" spans="1:9" ht="12.75">
      <c r="A8" s="178">
        <v>2</v>
      </c>
      <c r="B8" s="110" t="s">
        <v>16</v>
      </c>
      <c r="C8" s="111"/>
      <c r="D8" s="112"/>
      <c r="E8" s="71">
        <f>F8+3</f>
        <v>63</v>
      </c>
      <c r="F8" s="72">
        <v>60</v>
      </c>
      <c r="G8" s="72">
        <f t="shared" si="0"/>
        <v>61</v>
      </c>
      <c r="H8" s="73">
        <v>0</v>
      </c>
      <c r="I8" s="70">
        <v>500</v>
      </c>
    </row>
    <row r="9" spans="1:9" ht="12.75">
      <c r="A9" s="179"/>
      <c r="B9" s="113" t="s">
        <v>17</v>
      </c>
      <c r="C9" s="114"/>
      <c r="D9" s="115"/>
      <c r="E9" s="75">
        <f aca="true" t="shared" si="1" ref="E9:F13">F9+3</f>
        <v>83</v>
      </c>
      <c r="F9" s="57">
        <v>80</v>
      </c>
      <c r="G9" s="57">
        <f t="shared" si="0"/>
        <v>81</v>
      </c>
      <c r="H9" s="76">
        <v>0</v>
      </c>
      <c r="I9" s="74">
        <v>50</v>
      </c>
    </row>
    <row r="10" spans="1:9" ht="13.5" thickBot="1">
      <c r="A10" s="180"/>
      <c r="B10" s="116" t="s">
        <v>18</v>
      </c>
      <c r="C10" s="117"/>
      <c r="D10" s="118"/>
      <c r="E10" s="78">
        <f t="shared" si="1"/>
        <v>93</v>
      </c>
      <c r="F10" s="79">
        <v>90</v>
      </c>
      <c r="G10" s="79">
        <f t="shared" si="0"/>
        <v>91</v>
      </c>
      <c r="H10" s="80">
        <v>0</v>
      </c>
      <c r="I10" s="77">
        <v>120</v>
      </c>
    </row>
    <row r="11" spans="1:9" ht="12.75">
      <c r="A11" s="178">
        <v>3</v>
      </c>
      <c r="B11" s="110" t="s">
        <v>16</v>
      </c>
      <c r="C11" s="111"/>
      <c r="D11" s="112"/>
      <c r="E11" s="57">
        <f t="shared" si="1"/>
        <v>66</v>
      </c>
      <c r="F11" s="57">
        <f t="shared" si="1"/>
        <v>63</v>
      </c>
      <c r="G11" s="57">
        <v>60</v>
      </c>
      <c r="H11" s="76">
        <v>0</v>
      </c>
      <c r="I11" s="74">
        <v>500</v>
      </c>
    </row>
    <row r="12" spans="1:9" ht="12.75">
      <c r="A12" s="179"/>
      <c r="B12" s="113" t="s">
        <v>17</v>
      </c>
      <c r="C12" s="114"/>
      <c r="D12" s="115"/>
      <c r="E12" s="57">
        <f t="shared" si="1"/>
        <v>86</v>
      </c>
      <c r="F12" s="57">
        <f t="shared" si="1"/>
        <v>83</v>
      </c>
      <c r="G12" s="57">
        <v>80</v>
      </c>
      <c r="H12" s="76">
        <v>0</v>
      </c>
      <c r="I12" s="74">
        <v>50</v>
      </c>
    </row>
    <row r="13" spans="1:9" ht="13.5" thickBot="1">
      <c r="A13" s="180"/>
      <c r="B13" s="116" t="s">
        <v>18</v>
      </c>
      <c r="C13" s="117"/>
      <c r="D13" s="118"/>
      <c r="E13" s="79">
        <f t="shared" si="1"/>
        <v>96</v>
      </c>
      <c r="F13" s="79">
        <f t="shared" si="1"/>
        <v>93</v>
      </c>
      <c r="G13" s="79">
        <v>90</v>
      </c>
      <c r="H13" s="80">
        <v>0</v>
      </c>
      <c r="I13" s="77">
        <v>100</v>
      </c>
    </row>
    <row r="14" spans="2:9" ht="13.5" thickBot="1">
      <c r="B14" s="120"/>
      <c r="C14" s="121"/>
      <c r="D14" s="124" t="s">
        <v>63</v>
      </c>
      <c r="E14" s="67">
        <v>550</v>
      </c>
      <c r="F14" s="68">
        <v>700</v>
      </c>
      <c r="G14" s="68">
        <v>750</v>
      </c>
      <c r="H14" s="69">
        <v>90</v>
      </c>
      <c r="I14" s="66"/>
    </row>
    <row r="15" spans="2:11" ht="13.5" thickBot="1">
      <c r="B15" s="109"/>
      <c r="C15" s="109"/>
      <c r="D15" s="109"/>
      <c r="E15" s="65"/>
      <c r="F15" s="65"/>
      <c r="G15" s="65"/>
      <c r="H15" s="65"/>
      <c r="J15" s="6" t="s">
        <v>45</v>
      </c>
      <c r="K15" s="81">
        <f>SUM(I4:I13)</f>
        <v>2090</v>
      </c>
    </row>
    <row r="16" spans="1:11" ht="13.5" thickBot="1">
      <c r="A16" s="64" t="s">
        <v>47</v>
      </c>
      <c r="J16" s="6" t="s">
        <v>46</v>
      </c>
      <c r="K16" s="81">
        <f>SUM(E14:H14)</f>
        <v>2090</v>
      </c>
    </row>
    <row r="17" spans="1:9" ht="13.5" thickBot="1">
      <c r="A17" s="82"/>
      <c r="B17" s="125"/>
      <c r="C17" s="126"/>
      <c r="D17" s="127" t="s">
        <v>64</v>
      </c>
      <c r="E17" s="120" t="s">
        <v>60</v>
      </c>
      <c r="F17" s="121" t="s">
        <v>61</v>
      </c>
      <c r="G17" s="121" t="s">
        <v>62</v>
      </c>
      <c r="H17" s="122" t="s">
        <v>15</v>
      </c>
      <c r="I17" s="123" t="s">
        <v>44</v>
      </c>
    </row>
    <row r="18" spans="1:9" ht="12.75" customHeight="1" thickBot="1">
      <c r="A18" s="119"/>
      <c r="B18" s="128" t="s">
        <v>59</v>
      </c>
      <c r="C18" s="129"/>
      <c r="D18" s="130"/>
      <c r="E18" s="131">
        <v>100</v>
      </c>
      <c r="F18" s="132">
        <v>0</v>
      </c>
      <c r="G18" s="132">
        <v>0</v>
      </c>
      <c r="H18" s="133">
        <v>0</v>
      </c>
      <c r="I18" s="134">
        <f>SUM(E18:H18)</f>
        <v>100</v>
      </c>
    </row>
    <row r="19" spans="1:9" ht="12.75">
      <c r="A19" s="178">
        <v>1</v>
      </c>
      <c r="B19" s="110" t="s">
        <v>16</v>
      </c>
      <c r="C19" s="111"/>
      <c r="D19" s="112"/>
      <c r="E19" s="86">
        <v>400</v>
      </c>
      <c r="F19" s="87">
        <v>0</v>
      </c>
      <c r="G19" s="87">
        <v>100</v>
      </c>
      <c r="H19" s="88">
        <v>0</v>
      </c>
      <c r="I19" s="89">
        <f aca="true" t="shared" si="2" ref="I19:I27">SUM(E19:H19)</f>
        <v>500</v>
      </c>
    </row>
    <row r="20" spans="1:9" ht="12.75">
      <c r="A20" s="179"/>
      <c r="B20" s="113" t="s">
        <v>17</v>
      </c>
      <c r="C20" s="114"/>
      <c r="D20" s="115"/>
      <c r="E20" s="90">
        <v>50</v>
      </c>
      <c r="F20" s="91">
        <v>0</v>
      </c>
      <c r="G20" s="91">
        <v>0</v>
      </c>
      <c r="H20" s="92">
        <v>0</v>
      </c>
      <c r="I20" s="93">
        <f t="shared" si="2"/>
        <v>50</v>
      </c>
    </row>
    <row r="21" spans="1:9" ht="13.5" thickBot="1">
      <c r="A21" s="180"/>
      <c r="B21" s="116" t="s">
        <v>18</v>
      </c>
      <c r="C21" s="117"/>
      <c r="D21" s="118"/>
      <c r="E21" s="94">
        <v>0</v>
      </c>
      <c r="F21" s="95">
        <v>30</v>
      </c>
      <c r="G21" s="95">
        <v>0</v>
      </c>
      <c r="H21" s="96">
        <v>90</v>
      </c>
      <c r="I21" s="97">
        <f t="shared" si="2"/>
        <v>120</v>
      </c>
    </row>
    <row r="22" spans="1:9" ht="12.75">
      <c r="A22" s="178">
        <v>2</v>
      </c>
      <c r="B22" s="110" t="s">
        <v>16</v>
      </c>
      <c r="C22" s="111"/>
      <c r="D22" s="112"/>
      <c r="E22" s="86">
        <v>0</v>
      </c>
      <c r="F22" s="87">
        <v>500</v>
      </c>
      <c r="G22" s="87">
        <v>0</v>
      </c>
      <c r="H22" s="88">
        <v>0</v>
      </c>
      <c r="I22" s="89">
        <f t="shared" si="2"/>
        <v>500</v>
      </c>
    </row>
    <row r="23" spans="1:9" ht="12.75">
      <c r="A23" s="179"/>
      <c r="B23" s="113" t="s">
        <v>17</v>
      </c>
      <c r="C23" s="114"/>
      <c r="D23" s="115"/>
      <c r="E23" s="90">
        <v>0</v>
      </c>
      <c r="F23" s="91">
        <v>50</v>
      </c>
      <c r="G23" s="91">
        <v>0</v>
      </c>
      <c r="H23" s="92">
        <v>0</v>
      </c>
      <c r="I23" s="93">
        <f t="shared" si="2"/>
        <v>50</v>
      </c>
    </row>
    <row r="24" spans="1:9" ht="13.5" thickBot="1">
      <c r="A24" s="180"/>
      <c r="B24" s="116" t="s">
        <v>18</v>
      </c>
      <c r="C24" s="117"/>
      <c r="D24" s="118"/>
      <c r="E24" s="94">
        <v>0</v>
      </c>
      <c r="F24" s="95">
        <v>120</v>
      </c>
      <c r="G24" s="95">
        <v>0</v>
      </c>
      <c r="H24" s="96">
        <v>0</v>
      </c>
      <c r="I24" s="97">
        <f t="shared" si="2"/>
        <v>120</v>
      </c>
    </row>
    <row r="25" spans="1:9" ht="12.75">
      <c r="A25" s="178">
        <v>3</v>
      </c>
      <c r="B25" s="113" t="s">
        <v>16</v>
      </c>
      <c r="C25" s="114"/>
      <c r="D25" s="115"/>
      <c r="E25" s="90">
        <v>0</v>
      </c>
      <c r="F25" s="91">
        <v>0</v>
      </c>
      <c r="G25" s="91">
        <v>500</v>
      </c>
      <c r="H25" s="92">
        <v>0</v>
      </c>
      <c r="I25" s="93">
        <f t="shared" si="2"/>
        <v>500</v>
      </c>
    </row>
    <row r="26" spans="1:9" ht="12.75">
      <c r="A26" s="179"/>
      <c r="B26" s="113" t="s">
        <v>17</v>
      </c>
      <c r="C26" s="114"/>
      <c r="D26" s="115"/>
      <c r="E26" s="90">
        <v>0</v>
      </c>
      <c r="F26" s="91">
        <v>0</v>
      </c>
      <c r="G26" s="91">
        <v>50</v>
      </c>
      <c r="H26" s="92">
        <v>0</v>
      </c>
      <c r="I26" s="93">
        <f t="shared" si="2"/>
        <v>50</v>
      </c>
    </row>
    <row r="27" spans="1:9" ht="13.5" thickBot="1">
      <c r="A27" s="180"/>
      <c r="B27" s="116" t="s">
        <v>18</v>
      </c>
      <c r="C27" s="117"/>
      <c r="D27" s="118"/>
      <c r="E27" s="94">
        <v>0</v>
      </c>
      <c r="F27" s="95">
        <v>0</v>
      </c>
      <c r="G27" s="95">
        <v>100</v>
      </c>
      <c r="H27" s="96">
        <v>0</v>
      </c>
      <c r="I27" s="97">
        <f t="shared" si="2"/>
        <v>100</v>
      </c>
    </row>
    <row r="28" spans="1:9" ht="13.5" thickBot="1">
      <c r="A28" s="82"/>
      <c r="B28" s="84"/>
      <c r="C28" s="85"/>
      <c r="D28" s="124" t="s">
        <v>63</v>
      </c>
      <c r="E28" s="98">
        <f>SUM(E18:E27)</f>
        <v>550</v>
      </c>
      <c r="F28" s="99">
        <f>SUM(F18:F27)</f>
        <v>700</v>
      </c>
      <c r="G28" s="99">
        <f>SUM(G18:G27)</f>
        <v>750</v>
      </c>
      <c r="H28" s="100">
        <f>SUM(H18:H27)</f>
        <v>90</v>
      </c>
      <c r="I28" s="101"/>
    </row>
    <row r="29" spans="1:11" ht="13.5" thickBot="1">
      <c r="A29" s="82"/>
      <c r="B29" s="82"/>
      <c r="C29" s="82"/>
      <c r="D29" s="82"/>
      <c r="E29" s="83"/>
      <c r="F29" s="83"/>
      <c r="G29" s="83"/>
      <c r="H29" s="83"/>
      <c r="I29" s="83"/>
      <c r="J29" s="102" t="s">
        <v>19</v>
      </c>
      <c r="K29" s="81">
        <f>SUMPRODUCT(E4:H13,E18:H27)</f>
        <v>124730</v>
      </c>
    </row>
    <row r="30" spans="1:7" ht="12.75">
      <c r="A30" s="61" t="s">
        <v>48</v>
      </c>
      <c r="C30" s="82"/>
      <c r="D30" s="82"/>
      <c r="E30" s="83"/>
      <c r="F30" s="83"/>
      <c r="G30" s="83"/>
    </row>
    <row r="31" spans="1:10" ht="12.75">
      <c r="A31" s="106" t="s">
        <v>49</v>
      </c>
      <c r="B31" s="5" t="s">
        <v>53</v>
      </c>
      <c r="C31" s="82"/>
      <c r="D31" s="82"/>
      <c r="E31" s="83"/>
      <c r="F31" s="83"/>
      <c r="G31" s="83"/>
      <c r="H31" s="83"/>
      <c r="I31" s="82"/>
      <c r="J31" s="107"/>
    </row>
    <row r="32" spans="3:10" ht="12.75">
      <c r="C32" s="82"/>
      <c r="D32" s="82"/>
      <c r="E32" s="83"/>
      <c r="F32" s="83"/>
      <c r="G32" s="83"/>
      <c r="H32" s="83"/>
      <c r="I32" s="82"/>
      <c r="J32" s="107"/>
    </row>
    <row r="33" spans="1:10" ht="12.75">
      <c r="A33" s="106" t="s">
        <v>50</v>
      </c>
      <c r="B33" s="103" t="s">
        <v>54</v>
      </c>
      <c r="C33" s="82"/>
      <c r="D33" s="82"/>
      <c r="E33" s="83"/>
      <c r="F33" s="83"/>
      <c r="G33" s="83"/>
      <c r="H33" s="83"/>
      <c r="I33" s="82"/>
      <c r="J33" s="107"/>
    </row>
    <row r="35" spans="1:2" ht="12.75">
      <c r="A35" s="106" t="s">
        <v>51</v>
      </c>
      <c r="B35" s="5" t="s">
        <v>55</v>
      </c>
    </row>
    <row r="37" spans="3:4" ht="12.75">
      <c r="C37" s="103"/>
      <c r="D37" s="103"/>
    </row>
    <row r="38" ht="12.75">
      <c r="B38" s="103" t="s">
        <v>56</v>
      </c>
    </row>
    <row r="39" ht="12.75">
      <c r="B39" s="103" t="s">
        <v>57</v>
      </c>
    </row>
    <row r="41" ht="12.75">
      <c r="B41" s="5" t="s">
        <v>58</v>
      </c>
    </row>
    <row r="42" spans="3:4" ht="12.75">
      <c r="C42" s="103"/>
      <c r="D42" s="103"/>
    </row>
    <row r="43" spans="3:4" ht="12.75">
      <c r="C43" s="103"/>
      <c r="D43" s="103"/>
    </row>
    <row r="48" spans="2:4" ht="12.75">
      <c r="B48" s="104"/>
      <c r="C48" s="104"/>
      <c r="D48" s="104"/>
    </row>
  </sheetData>
  <sheetProtection password="A753" sheet="1" objects="1" scenarios="1"/>
  <mergeCells count="6">
    <mergeCell ref="A22:A24"/>
    <mergeCell ref="A25:A27"/>
    <mergeCell ref="A5:A7"/>
    <mergeCell ref="A8:A10"/>
    <mergeCell ref="A11:A13"/>
    <mergeCell ref="A19:A21"/>
  </mergeCells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O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.8515625" style="5" customWidth="1"/>
    <col min="4" max="4" width="4.7109375" style="5" customWidth="1"/>
    <col min="5" max="13" width="6.7109375" style="5" customWidth="1"/>
    <col min="14" max="14" width="1.421875" style="5" customWidth="1"/>
    <col min="15" max="16384" width="9.140625" style="5" customWidth="1"/>
  </cols>
  <sheetData>
    <row r="1" spans="1:5" ht="12.75">
      <c r="A1" s="3" t="s">
        <v>66</v>
      </c>
      <c r="E1" s="61"/>
    </row>
    <row r="2" ht="12.75"/>
    <row r="3" ht="13.5" thickBot="1"/>
    <row r="4" spans="2:13" ht="13.5" thickBot="1">
      <c r="B4" s="136" t="s">
        <v>8</v>
      </c>
      <c r="C4" s="8"/>
      <c r="D4" s="161"/>
      <c r="E4" s="26">
        <v>0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26">
        <v>8</v>
      </c>
    </row>
    <row r="5" spans="2:14" ht="13.5" thickBot="1">
      <c r="B5" s="136" t="s">
        <v>2</v>
      </c>
      <c r="C5" s="8"/>
      <c r="D5" s="161"/>
      <c r="E5" s="47"/>
      <c r="F5" s="57">
        <v>70</v>
      </c>
      <c r="G5" s="57">
        <v>70</v>
      </c>
      <c r="H5" s="57">
        <v>70</v>
      </c>
      <c r="I5" s="57">
        <v>70</v>
      </c>
      <c r="J5" s="57"/>
      <c r="K5" s="57"/>
      <c r="L5" s="57"/>
      <c r="M5" s="57"/>
      <c r="N5" s="27"/>
    </row>
    <row r="6" spans="2:13" ht="12.75">
      <c r="B6" s="137" t="s">
        <v>9</v>
      </c>
      <c r="C6" s="12"/>
      <c r="D6" s="162"/>
      <c r="E6" s="156"/>
      <c r="F6" s="41"/>
      <c r="G6" s="41"/>
      <c r="H6" s="41"/>
      <c r="I6" s="41"/>
      <c r="J6" s="41"/>
      <c r="K6" s="41"/>
      <c r="L6" s="41"/>
      <c r="M6" s="42"/>
    </row>
    <row r="7" spans="2:15" ht="13.5" thickBot="1">
      <c r="B7" s="158" t="s">
        <v>10</v>
      </c>
      <c r="C7" s="159"/>
      <c r="D7" s="163"/>
      <c r="E7" s="164"/>
      <c r="F7" s="57">
        <v>80</v>
      </c>
      <c r="G7" s="57">
        <v>50</v>
      </c>
      <c r="H7" s="57">
        <v>30</v>
      </c>
      <c r="I7" s="57">
        <v>10</v>
      </c>
      <c r="J7" s="57"/>
      <c r="K7" s="57"/>
      <c r="L7" s="57"/>
      <c r="M7" s="57"/>
      <c r="N7" s="27"/>
      <c r="O7" s="108"/>
    </row>
    <row r="8" spans="2:13" ht="13.5" thickBot="1">
      <c r="B8" s="165" t="s">
        <v>11</v>
      </c>
      <c r="C8" s="166"/>
      <c r="D8" s="167"/>
      <c r="E8" s="156"/>
      <c r="F8" s="41"/>
      <c r="G8" s="41"/>
      <c r="H8" s="41"/>
      <c r="I8" s="41"/>
      <c r="J8" s="41"/>
      <c r="K8" s="41"/>
      <c r="L8" s="41"/>
      <c r="M8" s="42"/>
    </row>
    <row r="9" spans="2:13" ht="13.5" thickBot="1">
      <c r="B9" s="149" t="s">
        <v>12</v>
      </c>
      <c r="C9" s="17"/>
      <c r="D9" s="168"/>
      <c r="E9" s="135"/>
      <c r="F9" s="45">
        <f aca="true" t="shared" si="0" ref="F9:M9">+E9-MAX(F5:F7)+F10</f>
        <v>20</v>
      </c>
      <c r="G9" s="46">
        <f t="shared" si="0"/>
        <v>50</v>
      </c>
      <c r="H9" s="46">
        <f t="shared" si="0"/>
        <v>80</v>
      </c>
      <c r="I9" s="46">
        <f t="shared" si="0"/>
        <v>10</v>
      </c>
      <c r="J9" s="46">
        <f t="shared" si="0"/>
        <v>10</v>
      </c>
      <c r="K9" s="46">
        <f t="shared" si="0"/>
        <v>10</v>
      </c>
      <c r="L9" s="46">
        <f t="shared" si="0"/>
        <v>10</v>
      </c>
      <c r="M9" s="47">
        <f t="shared" si="0"/>
        <v>10</v>
      </c>
    </row>
    <row r="10" spans="2:14" ht="13.5" thickBot="1">
      <c r="B10" s="136" t="s">
        <v>13</v>
      </c>
      <c r="C10" s="8"/>
      <c r="D10" s="161"/>
      <c r="E10" s="169"/>
      <c r="F10" s="57">
        <v>100</v>
      </c>
      <c r="G10" s="57">
        <v>100</v>
      </c>
      <c r="H10" s="57">
        <v>100</v>
      </c>
      <c r="I10" s="57"/>
      <c r="J10" s="57"/>
      <c r="K10" s="57"/>
      <c r="L10" s="57"/>
      <c r="M10" s="57"/>
      <c r="N10" s="27"/>
    </row>
    <row r="11" spans="2:14" ht="13.5" thickBot="1">
      <c r="B11" s="34" t="s">
        <v>14</v>
      </c>
      <c r="C11" s="43"/>
      <c r="D11" s="44"/>
      <c r="E11" s="169"/>
      <c r="F11" s="170">
        <f>E9+F10-F7-IF(G10&gt;0,0,G7+IF(H10&gt;0,0,H7+IF(I10&gt;0,0,I7+IF(J10&gt;0,0,J7+IF(K10&gt;0,0,K7+IF(L10&gt;0,0,L7+IF(M10&gt;0,0,M7)))))))</f>
        <v>20</v>
      </c>
      <c r="G11" s="170">
        <f>IF(G10&lt;=0,"",G10-G7-IF(H10&gt;0,0,H7+IF(I10&gt;0,0,I7+IF(J10&gt;0,0,J7+IF(K10&gt;0,0,K7+IF(L10&gt;0,0,L7+IF(M10&gt;0,0,M7)))))))</f>
        <v>50</v>
      </c>
      <c r="H11" s="170">
        <f>IF(H10&lt;=0,"",H10-H7-IF(I10&gt;0,0,I7+IF(J10&gt;0,0,J7+IF(K10&gt;0,0,K7+IF(L10&gt;0,0,L7+IF(M10&gt;0,0,M7))))))</f>
        <v>60</v>
      </c>
      <c r="I11" s="170">
        <f>IF(I10&lt;=0,"",I10-I7-IF(J10&gt;0,0,J7+IF(K10&gt;0,0,K7+IF(L10&gt;0,0,L7+IF(M10&gt;0,0,M7)))))</f>
      </c>
      <c r="J11" s="170">
        <f>IF(J10&lt;=0,"",J10-J7-IF(K10&gt;0,0,K7+IF(L10&gt;0,0,L7+IF(M10&gt;0,0,M7))))</f>
      </c>
      <c r="K11" s="170">
        <f>IF(K10&lt;=0,"",K10-K7-IF(L10&gt;0,0,L7+IF(M10&gt;0,0,M7)))</f>
      </c>
      <c r="L11" s="170">
        <f>IF(L10&lt;=0,"",L10-L7-IF(M10&gt;0,0,M7))</f>
      </c>
      <c r="M11" s="169">
        <f>IF(M10&lt;=0,"",M10-M7)</f>
      </c>
      <c r="N11" s="108"/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R11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3.8515625" style="5" customWidth="1"/>
    <col min="3" max="3" width="13.8515625" style="5" customWidth="1"/>
    <col min="4" max="4" width="2.8515625" style="5" customWidth="1"/>
    <col min="5" max="5" width="4.7109375" style="5" customWidth="1"/>
    <col min="6" max="12" width="9.8515625" style="5" customWidth="1"/>
  </cols>
  <sheetData>
    <row r="1" ht="12.75">
      <c r="A1" s="60" t="s">
        <v>40</v>
      </c>
    </row>
    <row r="3" spans="2:4" ht="13.5" thickBot="1">
      <c r="B3" s="3" t="s">
        <v>33</v>
      </c>
      <c r="C3" s="4"/>
      <c r="D3" s="4"/>
    </row>
    <row r="4" spans="3:7" ht="13.5" thickBot="1">
      <c r="C4" s="4"/>
      <c r="D4" s="4"/>
      <c r="F4" s="6" t="s">
        <v>25</v>
      </c>
      <c r="G4" s="7">
        <v>6</v>
      </c>
    </row>
    <row r="5" spans="3:4" ht="13.5" thickBot="1">
      <c r="C5" s="4"/>
      <c r="D5" s="4"/>
    </row>
    <row r="6" spans="1:12" ht="13.5" thickBot="1">
      <c r="A6" s="105" t="s">
        <v>49</v>
      </c>
      <c r="B6" s="136" t="s">
        <v>0</v>
      </c>
      <c r="C6" s="8"/>
      <c r="D6" s="8"/>
      <c r="E6" s="9"/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1" t="s">
        <v>1</v>
      </c>
    </row>
    <row r="7" spans="2:12" ht="12.75">
      <c r="B7" s="137" t="s">
        <v>2</v>
      </c>
      <c r="C7" s="108"/>
      <c r="D7" s="12"/>
      <c r="E7" s="48"/>
      <c r="F7" s="138">
        <v>200</v>
      </c>
      <c r="G7" s="138">
        <v>200</v>
      </c>
      <c r="H7" s="138">
        <v>300</v>
      </c>
      <c r="I7" s="138">
        <v>400</v>
      </c>
      <c r="J7" s="138">
        <v>500</v>
      </c>
      <c r="K7" s="138">
        <v>200</v>
      </c>
      <c r="L7" s="13">
        <v>1800</v>
      </c>
    </row>
    <row r="8" spans="2:12" ht="12.75">
      <c r="B8" s="139" t="s">
        <v>3</v>
      </c>
      <c r="C8" s="108"/>
      <c r="D8" s="140"/>
      <c r="E8" s="49"/>
      <c r="F8" s="141"/>
      <c r="G8" s="141"/>
      <c r="H8" s="141"/>
      <c r="I8" s="141"/>
      <c r="J8" s="141"/>
      <c r="K8" s="141"/>
      <c r="L8" s="15"/>
    </row>
    <row r="9" spans="2:12" ht="12.75">
      <c r="B9" s="143"/>
      <c r="C9" s="144" t="s">
        <v>22</v>
      </c>
      <c r="D9" s="144"/>
      <c r="E9" s="49"/>
      <c r="F9" s="138">
        <v>300</v>
      </c>
      <c r="G9" s="138">
        <v>300</v>
      </c>
      <c r="H9" s="138">
        <v>300</v>
      </c>
      <c r="I9" s="138">
        <v>300</v>
      </c>
      <c r="J9" s="138">
        <v>300</v>
      </c>
      <c r="K9" s="138">
        <v>300</v>
      </c>
      <c r="L9" s="15">
        <v>1800</v>
      </c>
    </row>
    <row r="10" spans="2:12" ht="12.75">
      <c r="B10" s="139"/>
      <c r="C10" s="140" t="s">
        <v>23</v>
      </c>
      <c r="D10" s="140"/>
      <c r="E10" s="49"/>
      <c r="F10" s="138"/>
      <c r="G10" s="138"/>
      <c r="H10" s="138"/>
      <c r="I10" s="138"/>
      <c r="J10" s="138"/>
      <c r="K10" s="138"/>
      <c r="L10" s="15">
        <v>0</v>
      </c>
    </row>
    <row r="11" spans="2:12" ht="12.75">
      <c r="B11" s="139"/>
      <c r="C11" s="140" t="s">
        <v>17</v>
      </c>
      <c r="D11" s="140"/>
      <c r="E11" s="49"/>
      <c r="F11" s="138"/>
      <c r="G11" s="138"/>
      <c r="H11" s="138"/>
      <c r="I11" s="138"/>
      <c r="J11" s="138"/>
      <c r="K11" s="138"/>
      <c r="L11" s="15">
        <v>0</v>
      </c>
    </row>
    <row r="12" spans="2:12" ht="12.75">
      <c r="B12" s="139"/>
      <c r="C12" s="140" t="s">
        <v>18</v>
      </c>
      <c r="D12" s="140"/>
      <c r="E12" s="49"/>
      <c r="F12" s="138"/>
      <c r="G12" s="138"/>
      <c r="H12" s="138"/>
      <c r="I12" s="138"/>
      <c r="J12" s="138"/>
      <c r="K12" s="138"/>
      <c r="L12" s="15">
        <v>0</v>
      </c>
    </row>
    <row r="13" spans="2:12" ht="12.75">
      <c r="B13" s="145" t="s">
        <v>4</v>
      </c>
      <c r="C13" s="108"/>
      <c r="D13" s="146"/>
      <c r="E13" s="49"/>
      <c r="F13" s="141">
        <v>100</v>
      </c>
      <c r="G13" s="141">
        <v>100</v>
      </c>
      <c r="H13" s="141">
        <v>0</v>
      </c>
      <c r="I13" s="141">
        <v>-100</v>
      </c>
      <c r="J13" s="141">
        <v>-200</v>
      </c>
      <c r="K13" s="141">
        <v>100</v>
      </c>
      <c r="L13" s="15">
        <v>0</v>
      </c>
    </row>
    <row r="14" spans="2:12" ht="12.75">
      <c r="B14" s="139" t="s">
        <v>5</v>
      </c>
      <c r="C14" s="108"/>
      <c r="D14" s="140"/>
      <c r="E14" s="49"/>
      <c r="F14" s="141"/>
      <c r="G14" s="141"/>
      <c r="H14" s="141"/>
      <c r="I14" s="141"/>
      <c r="J14" s="141"/>
      <c r="K14" s="141"/>
      <c r="L14" s="15"/>
    </row>
    <row r="15" spans="2:12" ht="12.75">
      <c r="B15" s="139"/>
      <c r="C15" s="140" t="s">
        <v>27</v>
      </c>
      <c r="D15" s="140"/>
      <c r="E15" s="49"/>
      <c r="F15" s="138"/>
      <c r="G15" s="141">
        <v>100</v>
      </c>
      <c r="H15" s="141">
        <v>200</v>
      </c>
      <c r="I15" s="141">
        <v>200</v>
      </c>
      <c r="J15" s="141">
        <v>100</v>
      </c>
      <c r="K15" s="141">
        <v>0</v>
      </c>
      <c r="L15" s="15"/>
    </row>
    <row r="16" spans="2:12" ht="12.75">
      <c r="B16" s="139"/>
      <c r="C16" s="140" t="s">
        <v>28</v>
      </c>
      <c r="D16" s="140"/>
      <c r="E16" s="49"/>
      <c r="F16" s="141">
        <v>100</v>
      </c>
      <c r="G16" s="141">
        <v>200</v>
      </c>
      <c r="H16" s="141">
        <v>200</v>
      </c>
      <c r="I16" s="141">
        <v>100</v>
      </c>
      <c r="J16" s="141">
        <v>0</v>
      </c>
      <c r="K16" s="141">
        <v>0</v>
      </c>
      <c r="L16" s="15"/>
    </row>
    <row r="17" spans="2:12" ht="12.75">
      <c r="B17" s="139"/>
      <c r="C17" s="140" t="s">
        <v>29</v>
      </c>
      <c r="D17" s="140"/>
      <c r="E17" s="49"/>
      <c r="F17" s="147">
        <v>50</v>
      </c>
      <c r="G17" s="147">
        <v>150</v>
      </c>
      <c r="H17" s="147">
        <v>200</v>
      </c>
      <c r="I17" s="147">
        <v>150</v>
      </c>
      <c r="J17" s="147">
        <v>50</v>
      </c>
      <c r="K17" s="147">
        <v>0</v>
      </c>
      <c r="L17" s="15">
        <v>600</v>
      </c>
    </row>
    <row r="18" spans="2:12" ht="13.5" thickBot="1">
      <c r="B18" s="149" t="s">
        <v>6</v>
      </c>
      <c r="C18" s="18"/>
      <c r="D18" s="17"/>
      <c r="E18" s="50"/>
      <c r="F18" s="51">
        <v>0</v>
      </c>
      <c r="G18" s="51">
        <v>0</v>
      </c>
      <c r="H18" s="51">
        <v>0</v>
      </c>
      <c r="I18" s="51">
        <v>0</v>
      </c>
      <c r="J18" s="51">
        <v>100</v>
      </c>
      <c r="K18" s="51">
        <v>0</v>
      </c>
      <c r="L18" s="20">
        <v>100</v>
      </c>
    </row>
    <row r="19" spans="2:12" ht="12.75">
      <c r="B19" s="143" t="s">
        <v>7</v>
      </c>
      <c r="C19" s="108"/>
      <c r="D19" s="144"/>
      <c r="E19" s="52"/>
      <c r="F19" s="141"/>
      <c r="G19" s="141"/>
      <c r="H19" s="141"/>
      <c r="I19" s="141"/>
      <c r="J19" s="141"/>
      <c r="K19" s="141"/>
      <c r="L19" s="15"/>
    </row>
    <row r="20" spans="2:12" ht="12.75">
      <c r="B20" s="143"/>
      <c r="C20" s="144" t="s">
        <v>22</v>
      </c>
      <c r="D20" s="150" t="s">
        <v>21</v>
      </c>
      <c r="E20" s="57">
        <v>2</v>
      </c>
      <c r="F20" s="53">
        <v>600</v>
      </c>
      <c r="G20" s="141">
        <v>600</v>
      </c>
      <c r="H20" s="141">
        <v>600</v>
      </c>
      <c r="I20" s="141">
        <v>600</v>
      </c>
      <c r="J20" s="141">
        <v>600</v>
      </c>
      <c r="K20" s="141">
        <v>600</v>
      </c>
      <c r="L20" s="15">
        <v>3600</v>
      </c>
    </row>
    <row r="21" spans="2:12" ht="12.75">
      <c r="B21" s="143"/>
      <c r="C21" s="144" t="s">
        <v>23</v>
      </c>
      <c r="D21" s="150" t="s">
        <v>21</v>
      </c>
      <c r="E21" s="57"/>
      <c r="F21" s="53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5">
        <v>0</v>
      </c>
    </row>
    <row r="22" spans="2:12" ht="12.75">
      <c r="B22" s="143"/>
      <c r="C22" s="144" t="s">
        <v>17</v>
      </c>
      <c r="D22" s="150" t="s">
        <v>21</v>
      </c>
      <c r="E22" s="57">
        <v>3</v>
      </c>
      <c r="F22" s="53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5">
        <v>0</v>
      </c>
    </row>
    <row r="23" spans="2:12" ht="12.75">
      <c r="B23" s="143"/>
      <c r="C23" s="144" t="s">
        <v>18</v>
      </c>
      <c r="D23" s="150" t="s">
        <v>21</v>
      </c>
      <c r="E23" s="57">
        <v>6</v>
      </c>
      <c r="F23" s="53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5">
        <v>0</v>
      </c>
    </row>
    <row r="24" spans="2:12" ht="12.75">
      <c r="B24" s="143"/>
      <c r="C24" s="144" t="s">
        <v>26</v>
      </c>
      <c r="D24" s="150"/>
      <c r="E24" s="54"/>
      <c r="F24" s="138"/>
      <c r="G24" s="138"/>
      <c r="H24" s="138"/>
      <c r="I24" s="138"/>
      <c r="J24" s="138"/>
      <c r="K24" s="138"/>
      <c r="L24" s="15">
        <v>0</v>
      </c>
    </row>
    <row r="25" spans="2:12" ht="12.75">
      <c r="B25" s="143"/>
      <c r="C25" s="144" t="s">
        <v>5</v>
      </c>
      <c r="D25" s="150" t="s">
        <v>21</v>
      </c>
      <c r="E25" s="57">
        <v>1</v>
      </c>
      <c r="F25" s="55">
        <v>50</v>
      </c>
      <c r="G25" s="147">
        <v>150</v>
      </c>
      <c r="H25" s="147">
        <v>200</v>
      </c>
      <c r="I25" s="147">
        <v>150</v>
      </c>
      <c r="J25" s="147">
        <v>50</v>
      </c>
      <c r="K25" s="147">
        <v>0</v>
      </c>
      <c r="L25" s="21">
        <v>600</v>
      </c>
    </row>
    <row r="26" spans="2:12" ht="13.5" thickBot="1">
      <c r="B26" s="143"/>
      <c r="C26" s="144" t="s">
        <v>24</v>
      </c>
      <c r="D26" s="150" t="s">
        <v>21</v>
      </c>
      <c r="E26" s="57">
        <v>5</v>
      </c>
      <c r="F26" s="53">
        <v>0</v>
      </c>
      <c r="G26" s="141">
        <v>0</v>
      </c>
      <c r="H26" s="141">
        <v>0</v>
      </c>
      <c r="I26" s="141">
        <v>0</v>
      </c>
      <c r="J26" s="141">
        <v>500</v>
      </c>
      <c r="K26" s="141">
        <v>0</v>
      </c>
      <c r="L26" s="15">
        <v>500</v>
      </c>
    </row>
    <row r="27" spans="2:12" ht="13.5" thickBot="1">
      <c r="B27" s="136" t="s">
        <v>1</v>
      </c>
      <c r="C27" s="8"/>
      <c r="D27" s="8"/>
      <c r="E27" s="22"/>
      <c r="F27" s="23" t="s">
        <v>20</v>
      </c>
      <c r="G27" s="23">
        <v>750</v>
      </c>
      <c r="H27" s="23">
        <v>800</v>
      </c>
      <c r="I27" s="23">
        <v>750</v>
      </c>
      <c r="J27" s="23">
        <v>1150</v>
      </c>
      <c r="K27" s="23">
        <v>600</v>
      </c>
      <c r="L27" s="24">
        <v>4700</v>
      </c>
    </row>
    <row r="30" spans="1:5" ht="13.5" thickBot="1">
      <c r="A30" s="105" t="s">
        <v>50</v>
      </c>
      <c r="B30" s="3" t="s">
        <v>33</v>
      </c>
      <c r="C30" s="4"/>
      <c r="D30" s="4"/>
      <c r="E30" s="5" t="s">
        <v>20</v>
      </c>
    </row>
    <row r="31" spans="3:7" ht="13.5" thickBot="1">
      <c r="C31" s="4"/>
      <c r="D31" s="4"/>
      <c r="F31" s="6" t="s">
        <v>25</v>
      </c>
      <c r="G31" s="7">
        <v>6</v>
      </c>
    </row>
    <row r="32" spans="3:4" ht="13.5" thickBot="1">
      <c r="C32" s="4"/>
      <c r="D32" s="4"/>
    </row>
    <row r="33" spans="2:12" ht="13.5" thickBot="1">
      <c r="B33" s="136" t="s">
        <v>0</v>
      </c>
      <c r="C33" s="8"/>
      <c r="D33" s="8"/>
      <c r="E33" s="9"/>
      <c r="F33" s="10">
        <v>1</v>
      </c>
      <c r="G33" s="10">
        <v>2</v>
      </c>
      <c r="H33" s="10">
        <v>3</v>
      </c>
      <c r="I33" s="10">
        <v>4</v>
      </c>
      <c r="J33" s="10">
        <v>5</v>
      </c>
      <c r="K33" s="10">
        <v>6</v>
      </c>
      <c r="L33" s="11" t="s">
        <v>1</v>
      </c>
    </row>
    <row r="34" spans="2:12" ht="12.75">
      <c r="B34" s="137" t="s">
        <v>2</v>
      </c>
      <c r="C34" s="108"/>
      <c r="D34" s="12"/>
      <c r="E34" s="151"/>
      <c r="F34" s="56">
        <v>200</v>
      </c>
      <c r="G34" s="56">
        <v>200</v>
      </c>
      <c r="H34" s="56">
        <v>300</v>
      </c>
      <c r="I34" s="56">
        <v>400</v>
      </c>
      <c r="J34" s="56">
        <v>500</v>
      </c>
      <c r="K34" s="56">
        <v>200</v>
      </c>
      <c r="L34" s="13">
        <v>1800</v>
      </c>
    </row>
    <row r="35" spans="2:12" ht="12.75">
      <c r="B35" s="139" t="s">
        <v>3</v>
      </c>
      <c r="C35" s="108"/>
      <c r="D35" s="140"/>
      <c r="E35" s="152"/>
      <c r="F35" s="14"/>
      <c r="G35" s="14"/>
      <c r="H35" s="14"/>
      <c r="I35" s="14"/>
      <c r="J35" s="14"/>
      <c r="K35" s="14"/>
      <c r="L35" s="15"/>
    </row>
    <row r="36" spans="2:12" ht="12.75">
      <c r="B36" s="143"/>
      <c r="C36" s="144" t="s">
        <v>22</v>
      </c>
      <c r="D36" s="144"/>
      <c r="E36" s="152"/>
      <c r="F36" s="56">
        <v>280</v>
      </c>
      <c r="G36" s="56">
        <v>280</v>
      </c>
      <c r="H36" s="56">
        <v>280</v>
      </c>
      <c r="I36" s="56">
        <v>280</v>
      </c>
      <c r="J36" s="56">
        <v>280</v>
      </c>
      <c r="K36" s="56">
        <v>280</v>
      </c>
      <c r="L36" s="15">
        <v>1680</v>
      </c>
    </row>
    <row r="37" spans="2:12" ht="12.75">
      <c r="B37" s="139"/>
      <c r="C37" s="140" t="s">
        <v>23</v>
      </c>
      <c r="D37" s="140"/>
      <c r="E37" s="152"/>
      <c r="F37" s="56"/>
      <c r="G37" s="56"/>
      <c r="H37" s="56"/>
      <c r="I37" s="56"/>
      <c r="J37" s="56"/>
      <c r="K37" s="56"/>
      <c r="L37" s="15">
        <v>0</v>
      </c>
    </row>
    <row r="38" spans="2:12" ht="12.75">
      <c r="B38" s="139"/>
      <c r="C38" s="140" t="s">
        <v>17</v>
      </c>
      <c r="D38" s="140"/>
      <c r="E38" s="152"/>
      <c r="F38" s="56"/>
      <c r="G38" s="56"/>
      <c r="H38" s="56">
        <v>40</v>
      </c>
      <c r="I38" s="56">
        <v>40</v>
      </c>
      <c r="J38" s="56">
        <v>40</v>
      </c>
      <c r="K38" s="56"/>
      <c r="L38" s="15">
        <v>120</v>
      </c>
    </row>
    <row r="39" spans="2:12" ht="12.75">
      <c r="B39" s="139"/>
      <c r="C39" s="140" t="s">
        <v>18</v>
      </c>
      <c r="D39" s="140"/>
      <c r="E39" s="152"/>
      <c r="F39" s="56"/>
      <c r="G39" s="56"/>
      <c r="H39" s="56"/>
      <c r="I39" s="56"/>
      <c r="J39" s="56"/>
      <c r="K39" s="56"/>
      <c r="L39" s="15">
        <v>0</v>
      </c>
    </row>
    <row r="40" spans="2:12" ht="12.75">
      <c r="B40" s="145" t="s">
        <v>4</v>
      </c>
      <c r="C40" s="108"/>
      <c r="D40" s="146"/>
      <c r="E40" s="152"/>
      <c r="F40" s="14">
        <v>80</v>
      </c>
      <c r="G40" s="14">
        <v>80</v>
      </c>
      <c r="H40" s="14">
        <v>20</v>
      </c>
      <c r="I40" s="14">
        <v>-80</v>
      </c>
      <c r="J40" s="14">
        <v>-180</v>
      </c>
      <c r="K40" s="14">
        <v>80</v>
      </c>
      <c r="L40" s="15">
        <v>0</v>
      </c>
    </row>
    <row r="41" spans="2:12" ht="12.75">
      <c r="B41" s="139" t="s">
        <v>5</v>
      </c>
      <c r="C41" s="108"/>
      <c r="D41" s="140"/>
      <c r="E41" s="152"/>
      <c r="F41" s="14"/>
      <c r="G41" s="14"/>
      <c r="H41" s="14"/>
      <c r="I41" s="14"/>
      <c r="J41" s="14"/>
      <c r="K41" s="14"/>
      <c r="L41" s="15"/>
    </row>
    <row r="42" spans="2:12" ht="12.75">
      <c r="B42" s="139"/>
      <c r="C42" s="140" t="s">
        <v>27</v>
      </c>
      <c r="D42" s="140"/>
      <c r="E42" s="152"/>
      <c r="F42" s="56"/>
      <c r="G42" s="14">
        <v>80</v>
      </c>
      <c r="H42" s="14">
        <v>160</v>
      </c>
      <c r="I42" s="14">
        <v>180</v>
      </c>
      <c r="J42" s="14">
        <v>100</v>
      </c>
      <c r="K42" s="14">
        <v>0</v>
      </c>
      <c r="L42" s="15"/>
    </row>
    <row r="43" spans="2:12" ht="12.75">
      <c r="B43" s="139"/>
      <c r="C43" s="140" t="s">
        <v>28</v>
      </c>
      <c r="D43" s="140"/>
      <c r="E43" s="152"/>
      <c r="F43" s="14">
        <v>80</v>
      </c>
      <c r="G43" s="14">
        <v>160</v>
      </c>
      <c r="H43" s="14">
        <v>180</v>
      </c>
      <c r="I43" s="14">
        <v>100</v>
      </c>
      <c r="J43" s="14">
        <v>0</v>
      </c>
      <c r="K43" s="14">
        <v>0</v>
      </c>
      <c r="L43" s="15"/>
    </row>
    <row r="44" spans="2:12" ht="12.75">
      <c r="B44" s="139"/>
      <c r="C44" s="140" t="s">
        <v>29</v>
      </c>
      <c r="D44" s="140"/>
      <c r="E44" s="152"/>
      <c r="F44" s="16">
        <v>40</v>
      </c>
      <c r="G44" s="16">
        <v>120</v>
      </c>
      <c r="H44" s="16">
        <v>170</v>
      </c>
      <c r="I44" s="16">
        <v>140</v>
      </c>
      <c r="J44" s="16">
        <v>50</v>
      </c>
      <c r="K44" s="16">
        <v>0</v>
      </c>
      <c r="L44" s="15">
        <v>520</v>
      </c>
    </row>
    <row r="45" spans="2:12" ht="13.5" thickBot="1">
      <c r="B45" s="149" t="s">
        <v>6</v>
      </c>
      <c r="C45" s="18"/>
      <c r="D45" s="17"/>
      <c r="E45" s="153"/>
      <c r="F45" s="19">
        <v>0</v>
      </c>
      <c r="G45" s="19">
        <v>0</v>
      </c>
      <c r="H45" s="19">
        <v>0</v>
      </c>
      <c r="I45" s="19">
        <v>0</v>
      </c>
      <c r="J45" s="19">
        <v>80</v>
      </c>
      <c r="K45" s="19">
        <v>0</v>
      </c>
      <c r="L45" s="20">
        <v>80</v>
      </c>
    </row>
    <row r="46" spans="2:12" ht="12.75">
      <c r="B46" s="143" t="s">
        <v>7</v>
      </c>
      <c r="C46" s="108"/>
      <c r="D46" s="144"/>
      <c r="E46" s="154"/>
      <c r="F46" s="14"/>
      <c r="G46" s="14"/>
      <c r="H46" s="14"/>
      <c r="I46" s="14"/>
      <c r="J46" s="14"/>
      <c r="K46" s="14"/>
      <c r="L46" s="15"/>
    </row>
    <row r="47" spans="2:12" ht="12.75">
      <c r="B47" s="143"/>
      <c r="C47" s="144" t="s">
        <v>22</v>
      </c>
      <c r="D47" s="150" t="s">
        <v>21</v>
      </c>
      <c r="E47" s="76">
        <v>2</v>
      </c>
      <c r="F47" s="155">
        <v>560</v>
      </c>
      <c r="G47" s="14">
        <v>560</v>
      </c>
      <c r="H47" s="14">
        <v>560</v>
      </c>
      <c r="I47" s="14">
        <v>560</v>
      </c>
      <c r="J47" s="14">
        <v>560</v>
      </c>
      <c r="K47" s="14">
        <v>560</v>
      </c>
      <c r="L47" s="15">
        <v>3360</v>
      </c>
    </row>
    <row r="48" spans="2:12" ht="12.75">
      <c r="B48" s="143"/>
      <c r="C48" s="144" t="s">
        <v>23</v>
      </c>
      <c r="D48" s="150" t="s">
        <v>21</v>
      </c>
      <c r="E48" s="76"/>
      <c r="F48" s="155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</row>
    <row r="49" spans="2:12" ht="12.75">
      <c r="B49" s="143"/>
      <c r="C49" s="144" t="s">
        <v>17</v>
      </c>
      <c r="D49" s="150" t="s">
        <v>21</v>
      </c>
      <c r="E49" s="76">
        <v>3</v>
      </c>
      <c r="F49" s="155">
        <v>0</v>
      </c>
      <c r="G49" s="14">
        <v>0</v>
      </c>
      <c r="H49" s="14">
        <v>120</v>
      </c>
      <c r="I49" s="14">
        <v>120</v>
      </c>
      <c r="J49" s="14">
        <v>120</v>
      </c>
      <c r="K49" s="14">
        <v>0</v>
      </c>
      <c r="L49" s="15">
        <v>360</v>
      </c>
    </row>
    <row r="50" spans="2:12" ht="12.75">
      <c r="B50" s="143"/>
      <c r="C50" s="144" t="s">
        <v>18</v>
      </c>
      <c r="D50" s="150" t="s">
        <v>21</v>
      </c>
      <c r="E50" s="76">
        <v>6</v>
      </c>
      <c r="F50" s="155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</row>
    <row r="51" spans="2:12" ht="12.75">
      <c r="B51" s="143"/>
      <c r="C51" s="144" t="s">
        <v>26</v>
      </c>
      <c r="D51" s="150"/>
      <c r="E51" s="156"/>
      <c r="F51" s="56"/>
      <c r="G51" s="56"/>
      <c r="H51" s="56"/>
      <c r="I51" s="56"/>
      <c r="J51" s="56"/>
      <c r="K51" s="56"/>
      <c r="L51" s="15">
        <v>0</v>
      </c>
    </row>
    <row r="52" spans="2:12" ht="12.75">
      <c r="B52" s="143"/>
      <c r="C52" s="144" t="s">
        <v>5</v>
      </c>
      <c r="D52" s="150" t="s">
        <v>21</v>
      </c>
      <c r="E52" s="76">
        <v>1</v>
      </c>
      <c r="F52" s="157">
        <v>40</v>
      </c>
      <c r="G52" s="16">
        <v>120</v>
      </c>
      <c r="H52" s="16">
        <v>170</v>
      </c>
      <c r="I52" s="16">
        <v>140</v>
      </c>
      <c r="J52" s="16">
        <v>50</v>
      </c>
      <c r="K52" s="16">
        <v>0</v>
      </c>
      <c r="L52" s="21">
        <v>520</v>
      </c>
    </row>
    <row r="53" spans="2:12" ht="13.5" thickBot="1">
      <c r="B53" s="158"/>
      <c r="C53" s="159" t="s">
        <v>24</v>
      </c>
      <c r="D53" s="160" t="s">
        <v>21</v>
      </c>
      <c r="E53" s="80">
        <v>5</v>
      </c>
      <c r="F53" s="155">
        <v>0</v>
      </c>
      <c r="G53" s="14">
        <v>0</v>
      </c>
      <c r="H53" s="14">
        <v>0</v>
      </c>
      <c r="I53" s="14">
        <v>0</v>
      </c>
      <c r="J53" s="14">
        <v>400</v>
      </c>
      <c r="K53" s="14">
        <v>0</v>
      </c>
      <c r="L53" s="15">
        <v>400</v>
      </c>
    </row>
    <row r="54" spans="2:12" ht="13.5" thickBot="1">
      <c r="B54" s="136" t="s">
        <v>1</v>
      </c>
      <c r="C54" s="8"/>
      <c r="D54" s="8"/>
      <c r="E54" s="22"/>
      <c r="F54" s="23" t="s">
        <v>20</v>
      </c>
      <c r="G54" s="23">
        <v>680</v>
      </c>
      <c r="H54" s="23">
        <v>850</v>
      </c>
      <c r="I54" s="23">
        <v>820</v>
      </c>
      <c r="J54" s="23">
        <v>1130</v>
      </c>
      <c r="K54" s="23">
        <v>560</v>
      </c>
      <c r="L54" s="24">
        <v>4640</v>
      </c>
    </row>
    <row r="57" spans="1:18" ht="13.5" thickBot="1">
      <c r="A57" s="105" t="s">
        <v>51</v>
      </c>
      <c r="B57" s="3" t="s">
        <v>33</v>
      </c>
      <c r="C57" s="4"/>
      <c r="D57" s="4"/>
      <c r="E57" s="5" t="s">
        <v>20</v>
      </c>
      <c r="M57" s="5"/>
      <c r="N57" s="5"/>
      <c r="O57" s="5"/>
      <c r="P57" s="5"/>
      <c r="Q57" s="5"/>
      <c r="R57" s="5"/>
    </row>
    <row r="58" spans="3:18" ht="13.5" thickBot="1">
      <c r="C58" s="4"/>
      <c r="D58" s="4"/>
      <c r="F58" s="6" t="s">
        <v>25</v>
      </c>
      <c r="G58" s="7">
        <v>6</v>
      </c>
      <c r="M58" s="5"/>
      <c r="N58" s="5"/>
      <c r="O58" s="5"/>
      <c r="P58" s="5"/>
      <c r="Q58" s="5"/>
      <c r="R58" s="5"/>
    </row>
    <row r="59" spans="3:18" ht="13.5" thickBot="1">
      <c r="C59" s="4"/>
      <c r="D59" s="4"/>
      <c r="M59" s="5"/>
      <c r="N59" s="5"/>
      <c r="O59" s="5"/>
      <c r="P59" s="5"/>
      <c r="Q59" s="5"/>
      <c r="R59" s="5"/>
    </row>
    <row r="60" spans="2:12" ht="13.5" thickBot="1">
      <c r="B60" s="136" t="s">
        <v>0</v>
      </c>
      <c r="C60" s="8"/>
      <c r="D60" s="8"/>
      <c r="E60" s="9"/>
      <c r="F60" s="10">
        <v>1</v>
      </c>
      <c r="G60" s="10">
        <v>2</v>
      </c>
      <c r="H60" s="10">
        <v>3</v>
      </c>
      <c r="I60" s="10">
        <v>4</v>
      </c>
      <c r="J60" s="10">
        <v>5</v>
      </c>
      <c r="K60" s="10">
        <v>6</v>
      </c>
      <c r="L60" s="11" t="s">
        <v>1</v>
      </c>
    </row>
    <row r="61" spans="2:12" ht="12.75">
      <c r="B61" s="137" t="s">
        <v>2</v>
      </c>
      <c r="C61" s="108"/>
      <c r="D61" s="12"/>
      <c r="E61" s="151"/>
      <c r="F61" s="138">
        <v>200</v>
      </c>
      <c r="G61" s="138">
        <v>200</v>
      </c>
      <c r="H61" s="138">
        <v>300</v>
      </c>
      <c r="I61" s="138">
        <v>400</v>
      </c>
      <c r="J61" s="138">
        <v>500</v>
      </c>
      <c r="K61" s="138">
        <v>200</v>
      </c>
      <c r="L61" s="13">
        <v>1800</v>
      </c>
    </row>
    <row r="62" spans="2:12" ht="12.75">
      <c r="B62" s="139" t="s">
        <v>3</v>
      </c>
      <c r="C62" s="108"/>
      <c r="D62" s="140"/>
      <c r="E62" s="152"/>
      <c r="F62" s="142"/>
      <c r="G62" s="142"/>
      <c r="H62" s="142"/>
      <c r="I62" s="142"/>
      <c r="J62" s="142"/>
      <c r="K62" s="142"/>
      <c r="L62" s="15"/>
    </row>
    <row r="63" spans="2:12" ht="12.75">
      <c r="B63" s="143"/>
      <c r="C63" s="144" t="s">
        <v>22</v>
      </c>
      <c r="D63" s="144"/>
      <c r="E63" s="152"/>
      <c r="F63" s="138">
        <v>280</v>
      </c>
      <c r="G63" s="138">
        <v>280</v>
      </c>
      <c r="H63" s="138">
        <v>280</v>
      </c>
      <c r="I63" s="138">
        <v>340</v>
      </c>
      <c r="J63" s="138">
        <v>340</v>
      </c>
      <c r="K63" s="138">
        <v>280</v>
      </c>
      <c r="L63" s="15">
        <v>1800</v>
      </c>
    </row>
    <row r="64" spans="2:12" ht="12.75">
      <c r="B64" s="139"/>
      <c r="C64" s="140" t="s">
        <v>23</v>
      </c>
      <c r="D64" s="140"/>
      <c r="E64" s="152"/>
      <c r="F64" s="138"/>
      <c r="G64" s="138"/>
      <c r="H64" s="138"/>
      <c r="I64" s="138"/>
      <c r="J64" s="138"/>
      <c r="K64" s="138"/>
      <c r="L64" s="15">
        <v>0</v>
      </c>
    </row>
    <row r="65" spans="2:12" ht="12.75">
      <c r="B65" s="139"/>
      <c r="C65" s="140" t="s">
        <v>17</v>
      </c>
      <c r="D65" s="140"/>
      <c r="E65" s="152"/>
      <c r="F65" s="138"/>
      <c r="G65" s="138"/>
      <c r="H65" s="138"/>
      <c r="I65" s="138"/>
      <c r="J65" s="138"/>
      <c r="K65" s="138"/>
      <c r="L65" s="15">
        <v>0</v>
      </c>
    </row>
    <row r="66" spans="2:12" ht="12.75">
      <c r="B66" s="139"/>
      <c r="C66" s="140" t="s">
        <v>18</v>
      </c>
      <c r="D66" s="140"/>
      <c r="E66" s="152"/>
      <c r="F66" s="138"/>
      <c r="G66" s="138"/>
      <c r="H66" s="138"/>
      <c r="I66" s="138"/>
      <c r="J66" s="138"/>
      <c r="K66" s="138"/>
      <c r="L66" s="15">
        <v>0</v>
      </c>
    </row>
    <row r="67" spans="2:12" ht="12.75">
      <c r="B67" s="145" t="s">
        <v>4</v>
      </c>
      <c r="C67" s="108"/>
      <c r="D67" s="146"/>
      <c r="E67" s="152"/>
      <c r="F67" s="142">
        <v>80</v>
      </c>
      <c r="G67" s="142">
        <v>80</v>
      </c>
      <c r="H67" s="142">
        <v>-20</v>
      </c>
      <c r="I67" s="142">
        <v>-60</v>
      </c>
      <c r="J67" s="142">
        <v>-160</v>
      </c>
      <c r="K67" s="142">
        <v>80</v>
      </c>
      <c r="L67" s="15">
        <v>0</v>
      </c>
    </row>
    <row r="68" spans="2:12" ht="12.75">
      <c r="B68" s="139" t="s">
        <v>5</v>
      </c>
      <c r="C68" s="108"/>
      <c r="D68" s="140"/>
      <c r="E68" s="152"/>
      <c r="F68" s="142"/>
      <c r="G68" s="142"/>
      <c r="H68" s="142"/>
      <c r="I68" s="142"/>
      <c r="J68" s="142"/>
      <c r="K68" s="142"/>
      <c r="L68" s="15"/>
    </row>
    <row r="69" spans="2:12" ht="12.75">
      <c r="B69" s="139"/>
      <c r="C69" s="140" t="s">
        <v>27</v>
      </c>
      <c r="D69" s="140"/>
      <c r="E69" s="152"/>
      <c r="F69" s="138"/>
      <c r="G69" s="142">
        <v>80</v>
      </c>
      <c r="H69" s="142">
        <v>160</v>
      </c>
      <c r="I69" s="142">
        <v>140</v>
      </c>
      <c r="J69" s="142">
        <v>80</v>
      </c>
      <c r="K69" s="142">
        <v>0</v>
      </c>
      <c r="L69" s="15"/>
    </row>
    <row r="70" spans="2:12" ht="12.75">
      <c r="B70" s="139"/>
      <c r="C70" s="140" t="s">
        <v>28</v>
      </c>
      <c r="D70" s="140"/>
      <c r="E70" s="152"/>
      <c r="F70" s="142">
        <v>80</v>
      </c>
      <c r="G70" s="142">
        <v>160</v>
      </c>
      <c r="H70" s="142">
        <v>140</v>
      </c>
      <c r="I70" s="142">
        <v>80</v>
      </c>
      <c r="J70" s="142">
        <v>0</v>
      </c>
      <c r="K70" s="142">
        <v>0</v>
      </c>
      <c r="L70" s="15"/>
    </row>
    <row r="71" spans="2:12" ht="12.75">
      <c r="B71" s="139"/>
      <c r="C71" s="140" t="s">
        <v>29</v>
      </c>
      <c r="D71" s="140"/>
      <c r="E71" s="152"/>
      <c r="F71" s="148">
        <v>40</v>
      </c>
      <c r="G71" s="148">
        <v>120</v>
      </c>
      <c r="H71" s="148">
        <v>150</v>
      </c>
      <c r="I71" s="148">
        <v>110</v>
      </c>
      <c r="J71" s="148">
        <v>40</v>
      </c>
      <c r="K71" s="148">
        <v>0</v>
      </c>
      <c r="L71" s="15">
        <v>460</v>
      </c>
    </row>
    <row r="72" spans="2:12" ht="13.5" thickBot="1">
      <c r="B72" s="149" t="s">
        <v>6</v>
      </c>
      <c r="C72" s="18"/>
      <c r="D72" s="17"/>
      <c r="E72" s="153"/>
      <c r="F72" s="19">
        <v>0</v>
      </c>
      <c r="G72" s="19">
        <v>0</v>
      </c>
      <c r="H72" s="19">
        <v>0</v>
      </c>
      <c r="I72" s="19">
        <v>0</v>
      </c>
      <c r="J72" s="19">
        <v>80</v>
      </c>
      <c r="K72" s="19">
        <v>0</v>
      </c>
      <c r="L72" s="20">
        <v>80</v>
      </c>
    </row>
    <row r="73" spans="2:12" ht="12.75">
      <c r="B73" s="143" t="s">
        <v>7</v>
      </c>
      <c r="C73" s="108"/>
      <c r="D73" s="144"/>
      <c r="E73" s="154"/>
      <c r="F73" s="142"/>
      <c r="G73" s="142"/>
      <c r="H73" s="142"/>
      <c r="I73" s="142"/>
      <c r="J73" s="142"/>
      <c r="K73" s="142"/>
      <c r="L73" s="15"/>
    </row>
    <row r="74" spans="2:12" ht="12.75">
      <c r="B74" s="143"/>
      <c r="C74" s="144" t="s">
        <v>22</v>
      </c>
      <c r="D74" s="150" t="s">
        <v>21</v>
      </c>
      <c r="E74" s="57">
        <v>2</v>
      </c>
      <c r="F74" s="155">
        <v>560</v>
      </c>
      <c r="G74" s="142">
        <v>560</v>
      </c>
      <c r="H74" s="142">
        <v>560</v>
      </c>
      <c r="I74" s="142">
        <v>680</v>
      </c>
      <c r="J74" s="142">
        <v>680</v>
      </c>
      <c r="K74" s="142">
        <v>560</v>
      </c>
      <c r="L74" s="15">
        <v>3600</v>
      </c>
    </row>
    <row r="75" spans="2:12" ht="12.75">
      <c r="B75" s="143"/>
      <c r="C75" s="144" t="s">
        <v>23</v>
      </c>
      <c r="D75" s="150" t="s">
        <v>21</v>
      </c>
      <c r="E75" s="57"/>
      <c r="F75" s="155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5">
        <v>0</v>
      </c>
    </row>
    <row r="76" spans="2:12" ht="12.75">
      <c r="B76" s="143"/>
      <c r="C76" s="144" t="s">
        <v>17</v>
      </c>
      <c r="D76" s="150" t="s">
        <v>21</v>
      </c>
      <c r="E76" s="57">
        <v>3</v>
      </c>
      <c r="F76" s="155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5">
        <v>0</v>
      </c>
    </row>
    <row r="77" spans="2:12" ht="12.75">
      <c r="B77" s="143"/>
      <c r="C77" s="144" t="s">
        <v>18</v>
      </c>
      <c r="D77" s="150" t="s">
        <v>21</v>
      </c>
      <c r="E77" s="57">
        <v>6</v>
      </c>
      <c r="F77" s="155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5">
        <v>0</v>
      </c>
    </row>
    <row r="78" spans="2:12" ht="12.75">
      <c r="B78" s="143"/>
      <c r="C78" s="144" t="s">
        <v>26</v>
      </c>
      <c r="D78" s="150"/>
      <c r="E78" s="156"/>
      <c r="F78" s="138"/>
      <c r="G78" s="138"/>
      <c r="H78" s="138"/>
      <c r="I78" s="138">
        <v>400</v>
      </c>
      <c r="J78" s="138">
        <v>400</v>
      </c>
      <c r="K78" s="138"/>
      <c r="L78" s="15">
        <v>800</v>
      </c>
    </row>
    <row r="79" spans="2:12" ht="12.75">
      <c r="B79" s="143"/>
      <c r="C79" s="144" t="s">
        <v>5</v>
      </c>
      <c r="D79" s="150" t="s">
        <v>21</v>
      </c>
      <c r="E79" s="57">
        <v>1</v>
      </c>
      <c r="F79" s="157">
        <v>40</v>
      </c>
      <c r="G79" s="148">
        <v>120</v>
      </c>
      <c r="H79" s="148">
        <v>150</v>
      </c>
      <c r="I79" s="148">
        <v>110</v>
      </c>
      <c r="J79" s="148">
        <v>40</v>
      </c>
      <c r="K79" s="148">
        <v>0</v>
      </c>
      <c r="L79" s="21">
        <v>460</v>
      </c>
    </row>
    <row r="80" spans="2:12" ht="13.5" thickBot="1">
      <c r="B80" s="143"/>
      <c r="C80" s="144" t="s">
        <v>24</v>
      </c>
      <c r="D80" s="150" t="s">
        <v>21</v>
      </c>
      <c r="E80" s="57">
        <v>5</v>
      </c>
      <c r="F80" s="155">
        <v>0</v>
      </c>
      <c r="G80" s="142">
        <v>0</v>
      </c>
      <c r="H80" s="142">
        <v>0</v>
      </c>
      <c r="I80" s="142">
        <v>0</v>
      </c>
      <c r="J80" s="142">
        <v>400</v>
      </c>
      <c r="K80" s="142">
        <v>0</v>
      </c>
      <c r="L80" s="15">
        <v>400</v>
      </c>
    </row>
    <row r="81" spans="2:12" ht="13.5" thickBot="1">
      <c r="B81" s="136" t="s">
        <v>1</v>
      </c>
      <c r="C81" s="8"/>
      <c r="D81" s="8"/>
      <c r="E81" s="22"/>
      <c r="F81" s="23" t="s">
        <v>20</v>
      </c>
      <c r="G81" s="23">
        <v>680</v>
      </c>
      <c r="H81" s="23">
        <v>710</v>
      </c>
      <c r="I81" s="23">
        <v>1190</v>
      </c>
      <c r="J81" s="23">
        <v>1520</v>
      </c>
      <c r="K81" s="23">
        <v>560</v>
      </c>
      <c r="L81" s="24">
        <v>5260</v>
      </c>
    </row>
    <row r="84" spans="1:6" ht="12.75">
      <c r="A84" s="105" t="s">
        <v>52</v>
      </c>
      <c r="B84" s="61" t="s">
        <v>42</v>
      </c>
      <c r="C84" s="62"/>
      <c r="D84" s="62"/>
      <c r="E84" s="62"/>
      <c r="F84" s="63"/>
    </row>
    <row r="85" spans="2:9" ht="13.5" thickBot="1">
      <c r="B85" s="64" t="s">
        <v>43</v>
      </c>
      <c r="F85" s="65"/>
      <c r="G85" s="65"/>
      <c r="H85" s="65"/>
      <c r="I85" s="65"/>
    </row>
    <row r="86" spans="3:10" ht="13.5" thickBot="1">
      <c r="C86" s="125"/>
      <c r="D86" s="126"/>
      <c r="E86" s="127" t="s">
        <v>64</v>
      </c>
      <c r="F86" s="120" t="s">
        <v>60</v>
      </c>
      <c r="G86" s="121" t="s">
        <v>61</v>
      </c>
      <c r="H86" s="121" t="s">
        <v>62</v>
      </c>
      <c r="I86" s="122" t="s">
        <v>15</v>
      </c>
      <c r="J86" s="123" t="s">
        <v>44</v>
      </c>
    </row>
    <row r="87" spans="2:10" ht="13.5" thickBot="1">
      <c r="B87" s="119"/>
      <c r="C87" s="110" t="s">
        <v>59</v>
      </c>
      <c r="D87" s="111"/>
      <c r="E87" s="112"/>
      <c r="F87" s="57">
        <v>0</v>
      </c>
      <c r="G87" s="57">
        <f>F87+1</f>
        <v>1</v>
      </c>
      <c r="H87" s="57">
        <f>G87+1</f>
        <v>2</v>
      </c>
      <c r="I87" s="57">
        <v>0</v>
      </c>
      <c r="J87" s="70">
        <v>100</v>
      </c>
    </row>
    <row r="88" spans="2:10" ht="12.75">
      <c r="B88" s="178">
        <v>1</v>
      </c>
      <c r="C88" s="110" t="s">
        <v>16</v>
      </c>
      <c r="D88" s="111"/>
      <c r="E88" s="112"/>
      <c r="F88" s="72">
        <v>60</v>
      </c>
      <c r="G88" s="72">
        <f aca="true" t="shared" si="0" ref="G88:H93">F88+1</f>
        <v>61</v>
      </c>
      <c r="H88" s="72">
        <f t="shared" si="0"/>
        <v>62</v>
      </c>
      <c r="I88" s="73">
        <v>0</v>
      </c>
      <c r="J88" s="70">
        <v>500</v>
      </c>
    </row>
    <row r="89" spans="2:10" ht="12.75">
      <c r="B89" s="179"/>
      <c r="C89" s="113" t="s">
        <v>17</v>
      </c>
      <c r="D89" s="114"/>
      <c r="E89" s="115"/>
      <c r="F89" s="57">
        <v>80</v>
      </c>
      <c r="G89" s="57">
        <f t="shared" si="0"/>
        <v>81</v>
      </c>
      <c r="H89" s="57">
        <f t="shared" si="0"/>
        <v>82</v>
      </c>
      <c r="I89" s="76">
        <v>0</v>
      </c>
      <c r="J89" s="74">
        <v>50</v>
      </c>
    </row>
    <row r="90" spans="2:10" ht="13.5" thickBot="1">
      <c r="B90" s="180"/>
      <c r="C90" s="116" t="s">
        <v>18</v>
      </c>
      <c r="D90" s="117"/>
      <c r="E90" s="118"/>
      <c r="F90" s="79">
        <v>90</v>
      </c>
      <c r="G90" s="79">
        <f t="shared" si="0"/>
        <v>91</v>
      </c>
      <c r="H90" s="79">
        <f t="shared" si="0"/>
        <v>92</v>
      </c>
      <c r="I90" s="80">
        <v>0</v>
      </c>
      <c r="J90" s="77">
        <v>120</v>
      </c>
    </row>
    <row r="91" spans="2:10" ht="12.75">
      <c r="B91" s="178">
        <v>2</v>
      </c>
      <c r="C91" s="110" t="s">
        <v>16</v>
      </c>
      <c r="D91" s="111"/>
      <c r="E91" s="112"/>
      <c r="F91" s="71">
        <f>G91+3</f>
        <v>63</v>
      </c>
      <c r="G91" s="72">
        <v>60</v>
      </c>
      <c r="H91" s="72">
        <f t="shared" si="0"/>
        <v>61</v>
      </c>
      <c r="I91" s="73">
        <v>0</v>
      </c>
      <c r="J91" s="70">
        <v>500</v>
      </c>
    </row>
    <row r="92" spans="2:10" ht="12.75">
      <c r="B92" s="179"/>
      <c r="C92" s="113" t="s">
        <v>17</v>
      </c>
      <c r="D92" s="114"/>
      <c r="E92" s="115"/>
      <c r="F92" s="75">
        <f aca="true" t="shared" si="1" ref="F92:G96">G92+3</f>
        <v>83</v>
      </c>
      <c r="G92" s="57">
        <v>80</v>
      </c>
      <c r="H92" s="57">
        <f t="shared" si="0"/>
        <v>81</v>
      </c>
      <c r="I92" s="76">
        <v>0</v>
      </c>
      <c r="J92" s="74">
        <v>50</v>
      </c>
    </row>
    <row r="93" spans="2:10" ht="13.5" thickBot="1">
      <c r="B93" s="180"/>
      <c r="C93" s="116" t="s">
        <v>18</v>
      </c>
      <c r="D93" s="117"/>
      <c r="E93" s="118"/>
      <c r="F93" s="78">
        <f t="shared" si="1"/>
        <v>93</v>
      </c>
      <c r="G93" s="79">
        <v>90</v>
      </c>
      <c r="H93" s="79">
        <f t="shared" si="0"/>
        <v>91</v>
      </c>
      <c r="I93" s="80">
        <v>0</v>
      </c>
      <c r="J93" s="77">
        <v>120</v>
      </c>
    </row>
    <row r="94" spans="2:10" ht="12.75">
      <c r="B94" s="178">
        <v>3</v>
      </c>
      <c r="C94" s="110" t="s">
        <v>16</v>
      </c>
      <c r="D94" s="111"/>
      <c r="E94" s="112"/>
      <c r="F94" s="57">
        <f t="shared" si="1"/>
        <v>66</v>
      </c>
      <c r="G94" s="57">
        <f t="shared" si="1"/>
        <v>63</v>
      </c>
      <c r="H94" s="57">
        <v>60</v>
      </c>
      <c r="I94" s="76">
        <v>0</v>
      </c>
      <c r="J94" s="74">
        <v>500</v>
      </c>
    </row>
    <row r="95" spans="2:10" ht="12.75">
      <c r="B95" s="179"/>
      <c r="C95" s="113" t="s">
        <v>17</v>
      </c>
      <c r="D95" s="114"/>
      <c r="E95" s="115"/>
      <c r="F95" s="57">
        <f t="shared" si="1"/>
        <v>86</v>
      </c>
      <c r="G95" s="57">
        <f t="shared" si="1"/>
        <v>83</v>
      </c>
      <c r="H95" s="57">
        <v>80</v>
      </c>
      <c r="I95" s="76">
        <v>0</v>
      </c>
      <c r="J95" s="74">
        <v>50</v>
      </c>
    </row>
    <row r="96" spans="2:10" ht="13.5" thickBot="1">
      <c r="B96" s="180"/>
      <c r="C96" s="116" t="s">
        <v>18</v>
      </c>
      <c r="D96" s="117"/>
      <c r="E96" s="118"/>
      <c r="F96" s="79">
        <f t="shared" si="1"/>
        <v>96</v>
      </c>
      <c r="G96" s="79">
        <f t="shared" si="1"/>
        <v>93</v>
      </c>
      <c r="H96" s="79">
        <v>90</v>
      </c>
      <c r="I96" s="80">
        <v>0</v>
      </c>
      <c r="J96" s="77">
        <v>100</v>
      </c>
    </row>
    <row r="97" spans="3:10" ht="13.5" thickBot="1">
      <c r="C97" s="120"/>
      <c r="D97" s="121"/>
      <c r="E97" s="124" t="s">
        <v>63</v>
      </c>
      <c r="F97" s="67">
        <v>550</v>
      </c>
      <c r="G97" s="68">
        <v>700</v>
      </c>
      <c r="H97" s="68">
        <v>750</v>
      </c>
      <c r="I97" s="69">
        <v>90</v>
      </c>
      <c r="J97" s="66"/>
    </row>
    <row r="98" spans="3:12" ht="13.5" thickBot="1">
      <c r="C98" s="109"/>
      <c r="D98" s="109"/>
      <c r="E98" s="109"/>
      <c r="F98" s="65"/>
      <c r="G98" s="65"/>
      <c r="H98" s="65"/>
      <c r="I98" s="65"/>
      <c r="K98" s="6" t="s">
        <v>45</v>
      </c>
      <c r="L98" s="81">
        <v>2090</v>
      </c>
    </row>
    <row r="99" spans="2:12" ht="13.5" thickBot="1">
      <c r="B99" s="64" t="s">
        <v>47</v>
      </c>
      <c r="K99" s="6" t="s">
        <v>46</v>
      </c>
      <c r="L99" s="81">
        <v>2090</v>
      </c>
    </row>
    <row r="100" spans="2:10" ht="13.5" thickBot="1">
      <c r="B100" s="82"/>
      <c r="C100" s="125"/>
      <c r="D100" s="126"/>
      <c r="E100" s="127" t="s">
        <v>64</v>
      </c>
      <c r="F100" s="120" t="s">
        <v>60</v>
      </c>
      <c r="G100" s="121" t="s">
        <v>61</v>
      </c>
      <c r="H100" s="121" t="s">
        <v>62</v>
      </c>
      <c r="I100" s="122" t="s">
        <v>15</v>
      </c>
      <c r="J100" s="123" t="s">
        <v>44</v>
      </c>
    </row>
    <row r="101" spans="2:10" ht="13.5" thickBot="1">
      <c r="B101" s="119"/>
      <c r="C101" s="128" t="s">
        <v>59</v>
      </c>
      <c r="D101" s="129"/>
      <c r="E101" s="130"/>
      <c r="F101" s="131">
        <v>100</v>
      </c>
      <c r="G101" s="132">
        <v>0</v>
      </c>
      <c r="H101" s="132">
        <v>0</v>
      </c>
      <c r="I101" s="133">
        <v>0</v>
      </c>
      <c r="J101" s="134">
        <v>100</v>
      </c>
    </row>
    <row r="102" spans="2:10" ht="12.75">
      <c r="B102" s="178">
        <v>1</v>
      </c>
      <c r="C102" s="110" t="s">
        <v>16</v>
      </c>
      <c r="D102" s="111"/>
      <c r="E102" s="112"/>
      <c r="F102" s="86">
        <v>420.00000000075795</v>
      </c>
      <c r="G102" s="87">
        <v>79.99999999922694</v>
      </c>
      <c r="H102" s="87">
        <v>0</v>
      </c>
      <c r="I102" s="88">
        <v>0</v>
      </c>
      <c r="J102" s="89">
        <v>499.9999999999849</v>
      </c>
    </row>
    <row r="103" spans="2:10" ht="12.75">
      <c r="B103" s="179"/>
      <c r="C103" s="113" t="s">
        <v>17</v>
      </c>
      <c r="D103" s="114"/>
      <c r="E103" s="115"/>
      <c r="F103" s="90">
        <v>0</v>
      </c>
      <c r="G103" s="91">
        <v>50</v>
      </c>
      <c r="H103" s="91">
        <v>0</v>
      </c>
      <c r="I103" s="92">
        <v>0</v>
      </c>
      <c r="J103" s="93">
        <v>50</v>
      </c>
    </row>
    <row r="104" spans="2:10" ht="13.5" thickBot="1">
      <c r="B104" s="180"/>
      <c r="C104" s="116" t="s">
        <v>18</v>
      </c>
      <c r="D104" s="117"/>
      <c r="E104" s="118"/>
      <c r="F104" s="94">
        <v>30</v>
      </c>
      <c r="G104" s="95">
        <v>0</v>
      </c>
      <c r="H104" s="95">
        <v>0</v>
      </c>
      <c r="I104" s="96">
        <v>90</v>
      </c>
      <c r="J104" s="97">
        <v>120</v>
      </c>
    </row>
    <row r="105" spans="2:10" ht="12.75">
      <c r="B105" s="178">
        <v>2</v>
      </c>
      <c r="C105" s="110" t="s">
        <v>16</v>
      </c>
      <c r="D105" s="111"/>
      <c r="E105" s="112"/>
      <c r="F105" s="86">
        <v>0</v>
      </c>
      <c r="G105" s="87">
        <v>500</v>
      </c>
      <c r="H105" s="87">
        <v>0</v>
      </c>
      <c r="I105" s="88">
        <v>0</v>
      </c>
      <c r="J105" s="89">
        <v>500</v>
      </c>
    </row>
    <row r="106" spans="2:10" ht="12.75">
      <c r="B106" s="179"/>
      <c r="C106" s="113" t="s">
        <v>17</v>
      </c>
      <c r="D106" s="114"/>
      <c r="E106" s="115"/>
      <c r="F106" s="90">
        <v>0</v>
      </c>
      <c r="G106" s="91">
        <v>50</v>
      </c>
      <c r="H106" s="91">
        <v>0</v>
      </c>
      <c r="I106" s="92">
        <v>0</v>
      </c>
      <c r="J106" s="93">
        <v>50</v>
      </c>
    </row>
    <row r="107" spans="2:10" ht="13.5" thickBot="1">
      <c r="B107" s="180"/>
      <c r="C107" s="116" t="s">
        <v>18</v>
      </c>
      <c r="D107" s="117"/>
      <c r="E107" s="118"/>
      <c r="F107" s="94">
        <v>0</v>
      </c>
      <c r="G107" s="95">
        <v>20.00000000009095</v>
      </c>
      <c r="H107" s="95">
        <v>99.99999999990905</v>
      </c>
      <c r="I107" s="96">
        <v>0</v>
      </c>
      <c r="J107" s="97">
        <v>120</v>
      </c>
    </row>
    <row r="108" spans="2:10" ht="12.75">
      <c r="B108" s="178">
        <v>3</v>
      </c>
      <c r="C108" s="113" t="s">
        <v>16</v>
      </c>
      <c r="D108" s="114"/>
      <c r="E108" s="115"/>
      <c r="F108" s="90">
        <v>0</v>
      </c>
      <c r="G108" s="91">
        <v>0</v>
      </c>
      <c r="H108" s="91">
        <v>500</v>
      </c>
      <c r="I108" s="92">
        <v>0</v>
      </c>
      <c r="J108" s="93">
        <v>500</v>
      </c>
    </row>
    <row r="109" spans="2:10" ht="12.75">
      <c r="B109" s="179"/>
      <c r="C109" s="113" t="s">
        <v>17</v>
      </c>
      <c r="D109" s="114"/>
      <c r="E109" s="115"/>
      <c r="F109" s="90">
        <v>0</v>
      </c>
      <c r="G109" s="91">
        <v>0</v>
      </c>
      <c r="H109" s="91">
        <v>50</v>
      </c>
      <c r="I109" s="92">
        <v>0</v>
      </c>
      <c r="J109" s="93">
        <v>50</v>
      </c>
    </row>
    <row r="110" spans="2:10" ht="13.5" thickBot="1">
      <c r="B110" s="180"/>
      <c r="C110" s="116" t="s">
        <v>18</v>
      </c>
      <c r="D110" s="117"/>
      <c r="E110" s="118"/>
      <c r="F110" s="94">
        <v>0</v>
      </c>
      <c r="G110" s="95">
        <v>0</v>
      </c>
      <c r="H110" s="95">
        <v>100</v>
      </c>
      <c r="I110" s="96">
        <v>0</v>
      </c>
      <c r="J110" s="97">
        <v>100</v>
      </c>
    </row>
    <row r="111" spans="2:10" ht="13.5" thickBot="1">
      <c r="B111" s="82"/>
      <c r="C111" s="84"/>
      <c r="D111" s="85"/>
      <c r="E111" s="124" t="s">
        <v>63</v>
      </c>
      <c r="F111" s="98">
        <v>550.000000000758</v>
      </c>
      <c r="G111" s="99">
        <v>699.9999999993179</v>
      </c>
      <c r="H111" s="99">
        <v>749.999999999909</v>
      </c>
      <c r="I111" s="100">
        <v>90</v>
      </c>
      <c r="J111" s="101"/>
    </row>
    <row r="112" spans="2:12" ht="13.5" thickBot="1">
      <c r="B112" s="82"/>
      <c r="C112" s="82"/>
      <c r="D112" s="82"/>
      <c r="E112" s="82"/>
      <c r="F112" s="83"/>
      <c r="G112" s="83"/>
      <c r="H112" s="83"/>
      <c r="I112" s="83"/>
      <c r="J112" s="83"/>
      <c r="K112" s="102" t="s">
        <v>19</v>
      </c>
      <c r="L112" s="81">
        <v>124729.99999999824</v>
      </c>
    </row>
  </sheetData>
  <mergeCells count="6">
    <mergeCell ref="B108:B110"/>
    <mergeCell ref="B88:B90"/>
    <mergeCell ref="B91:B93"/>
    <mergeCell ref="B94:B96"/>
    <mergeCell ref="B102:B104"/>
    <mergeCell ref="B105:B10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3.8515625" style="5" customWidth="1"/>
    <col min="3" max="3" width="13.8515625" style="5" customWidth="1"/>
    <col min="4" max="4" width="2.8515625" style="5" customWidth="1"/>
    <col min="5" max="5" width="4.7109375" style="5" customWidth="1"/>
    <col min="6" max="14" width="9.8515625" style="5" customWidth="1"/>
    <col min="15" max="15" width="12.57421875" style="5" customWidth="1"/>
  </cols>
  <sheetData>
    <row r="1" ht="12.75">
      <c r="A1" s="60" t="s">
        <v>41</v>
      </c>
    </row>
    <row r="3" spans="1:5" ht="13.5" thickBot="1">
      <c r="A3" s="105" t="s">
        <v>49</v>
      </c>
      <c r="B3" s="3" t="s">
        <v>33</v>
      </c>
      <c r="C3" s="4"/>
      <c r="D3" s="4"/>
      <c r="E3" s="5" t="s">
        <v>20</v>
      </c>
    </row>
    <row r="4" spans="3:7" ht="13.5" thickBot="1">
      <c r="C4" s="4"/>
      <c r="D4" s="4"/>
      <c r="F4" s="6" t="s">
        <v>25</v>
      </c>
      <c r="G4" s="7">
        <v>9</v>
      </c>
    </row>
    <row r="5" spans="3:4" ht="13.5" thickBot="1">
      <c r="C5" s="4"/>
      <c r="D5" s="4"/>
    </row>
    <row r="6" spans="2:15" ht="13.5" thickBot="1">
      <c r="B6" s="136" t="s">
        <v>0</v>
      </c>
      <c r="C6" s="8"/>
      <c r="D6" s="8"/>
      <c r="E6" s="9"/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1" t="s">
        <v>1</v>
      </c>
    </row>
    <row r="7" spans="2:15" ht="12.75">
      <c r="B7" s="137" t="s">
        <v>2</v>
      </c>
      <c r="C7" s="108"/>
      <c r="D7" s="12"/>
      <c r="E7" s="151"/>
      <c r="F7" s="138">
        <v>190</v>
      </c>
      <c r="G7" s="138">
        <v>230</v>
      </c>
      <c r="H7" s="138">
        <v>260</v>
      </c>
      <c r="I7" s="138">
        <v>280</v>
      </c>
      <c r="J7" s="138">
        <v>210</v>
      </c>
      <c r="K7" s="138">
        <v>170</v>
      </c>
      <c r="L7" s="138">
        <v>160</v>
      </c>
      <c r="M7" s="138">
        <v>260</v>
      </c>
      <c r="N7" s="138">
        <v>180</v>
      </c>
      <c r="O7" s="13">
        <v>1940</v>
      </c>
    </row>
    <row r="8" spans="2:15" ht="12.75">
      <c r="B8" s="139" t="s">
        <v>3</v>
      </c>
      <c r="C8" s="108"/>
      <c r="D8" s="140"/>
      <c r="E8" s="152"/>
      <c r="F8" s="142"/>
      <c r="G8" s="142"/>
      <c r="H8" s="142"/>
      <c r="I8" s="142"/>
      <c r="J8" s="142"/>
      <c r="K8" s="142"/>
      <c r="L8" s="142"/>
      <c r="M8" s="142"/>
      <c r="N8" s="142"/>
      <c r="O8" s="15"/>
    </row>
    <row r="9" spans="2:15" ht="12.75">
      <c r="B9" s="143"/>
      <c r="C9" s="144" t="s">
        <v>22</v>
      </c>
      <c r="D9" s="144"/>
      <c r="E9" s="152"/>
      <c r="F9" s="138">
        <v>220</v>
      </c>
      <c r="G9" s="138">
        <v>220</v>
      </c>
      <c r="H9" s="138">
        <v>220</v>
      </c>
      <c r="I9" s="138">
        <v>220</v>
      </c>
      <c r="J9" s="138">
        <v>220</v>
      </c>
      <c r="K9" s="138">
        <v>210</v>
      </c>
      <c r="L9" s="138">
        <v>210</v>
      </c>
      <c r="M9" s="138">
        <v>210</v>
      </c>
      <c r="N9" s="138">
        <v>210</v>
      </c>
      <c r="O9" s="15">
        <v>1940</v>
      </c>
    </row>
    <row r="10" spans="2:15" ht="12.75">
      <c r="B10" s="139"/>
      <c r="C10" s="140" t="s">
        <v>23</v>
      </c>
      <c r="D10" s="140"/>
      <c r="E10" s="152"/>
      <c r="F10" s="138"/>
      <c r="G10" s="138"/>
      <c r="H10" s="138"/>
      <c r="I10" s="138"/>
      <c r="J10" s="138"/>
      <c r="K10" s="138"/>
      <c r="L10" s="138"/>
      <c r="M10" s="138"/>
      <c r="N10" s="138"/>
      <c r="O10" s="15">
        <v>0</v>
      </c>
    </row>
    <row r="11" spans="2:15" ht="12.75">
      <c r="B11" s="139"/>
      <c r="C11" s="140" t="s">
        <v>17</v>
      </c>
      <c r="D11" s="140"/>
      <c r="E11" s="152"/>
      <c r="F11" s="138"/>
      <c r="G11" s="138"/>
      <c r="H11" s="138"/>
      <c r="I11" s="138"/>
      <c r="J11" s="138"/>
      <c r="K11" s="138"/>
      <c r="L11" s="138"/>
      <c r="M11" s="138"/>
      <c r="N11" s="138"/>
      <c r="O11" s="15">
        <v>0</v>
      </c>
    </row>
    <row r="12" spans="2:15" ht="12.75">
      <c r="B12" s="139"/>
      <c r="C12" s="140" t="s">
        <v>18</v>
      </c>
      <c r="D12" s="140"/>
      <c r="E12" s="152"/>
      <c r="F12" s="138"/>
      <c r="G12" s="138"/>
      <c r="H12" s="138"/>
      <c r="I12" s="138"/>
      <c r="J12" s="138"/>
      <c r="K12" s="138"/>
      <c r="L12" s="138"/>
      <c r="M12" s="138"/>
      <c r="N12" s="138"/>
      <c r="O12" s="15">
        <v>0</v>
      </c>
    </row>
    <row r="13" spans="2:15" ht="12.75">
      <c r="B13" s="145" t="s">
        <v>4</v>
      </c>
      <c r="C13" s="108"/>
      <c r="D13" s="146"/>
      <c r="E13" s="152"/>
      <c r="F13" s="142">
        <v>30</v>
      </c>
      <c r="G13" s="142">
        <v>-10</v>
      </c>
      <c r="H13" s="142">
        <v>-40</v>
      </c>
      <c r="I13" s="142">
        <v>-60</v>
      </c>
      <c r="J13" s="142">
        <v>10</v>
      </c>
      <c r="K13" s="142">
        <v>40</v>
      </c>
      <c r="L13" s="142">
        <v>50</v>
      </c>
      <c r="M13" s="142">
        <v>-50</v>
      </c>
      <c r="N13" s="142">
        <v>30</v>
      </c>
      <c r="O13" s="15">
        <v>0</v>
      </c>
    </row>
    <row r="14" spans="2:15" ht="12.75">
      <c r="B14" s="139" t="s">
        <v>5</v>
      </c>
      <c r="C14" s="108"/>
      <c r="D14" s="140"/>
      <c r="E14" s="152"/>
      <c r="F14" s="142"/>
      <c r="G14" s="142"/>
      <c r="H14" s="142"/>
      <c r="I14" s="142"/>
      <c r="J14" s="142"/>
      <c r="K14" s="142"/>
      <c r="L14" s="142"/>
      <c r="M14" s="142"/>
      <c r="N14" s="142"/>
      <c r="O14" s="15"/>
    </row>
    <row r="15" spans="2:15" ht="12.75">
      <c r="B15" s="139"/>
      <c r="C15" s="140" t="s">
        <v>27</v>
      </c>
      <c r="D15" s="140"/>
      <c r="E15" s="152"/>
      <c r="F15" s="138"/>
      <c r="G15" s="142">
        <v>30</v>
      </c>
      <c r="H15" s="142">
        <v>20</v>
      </c>
      <c r="I15" s="142">
        <v>0</v>
      </c>
      <c r="J15" s="142">
        <v>0</v>
      </c>
      <c r="K15" s="142">
        <v>0</v>
      </c>
      <c r="L15" s="142">
        <v>0</v>
      </c>
      <c r="M15" s="142">
        <v>20</v>
      </c>
      <c r="N15" s="142">
        <v>0</v>
      </c>
      <c r="O15" s="15"/>
    </row>
    <row r="16" spans="2:15" ht="12.75">
      <c r="B16" s="139"/>
      <c r="C16" s="140" t="s">
        <v>28</v>
      </c>
      <c r="D16" s="140"/>
      <c r="E16" s="152"/>
      <c r="F16" s="142">
        <v>30</v>
      </c>
      <c r="G16" s="142">
        <v>20</v>
      </c>
      <c r="H16" s="142">
        <v>0</v>
      </c>
      <c r="I16" s="142">
        <v>0</v>
      </c>
      <c r="J16" s="142">
        <v>0</v>
      </c>
      <c r="K16" s="142">
        <v>0</v>
      </c>
      <c r="L16" s="142">
        <v>20</v>
      </c>
      <c r="M16" s="142">
        <v>0</v>
      </c>
      <c r="N16" s="142">
        <v>0</v>
      </c>
      <c r="O16" s="15"/>
    </row>
    <row r="17" spans="2:15" ht="12.75">
      <c r="B17" s="139"/>
      <c r="C17" s="140" t="s">
        <v>29</v>
      </c>
      <c r="D17" s="140"/>
      <c r="E17" s="152"/>
      <c r="F17" s="148">
        <v>15</v>
      </c>
      <c r="G17" s="148">
        <v>25</v>
      </c>
      <c r="H17" s="148">
        <v>10</v>
      </c>
      <c r="I17" s="148">
        <v>0</v>
      </c>
      <c r="J17" s="148">
        <v>0</v>
      </c>
      <c r="K17" s="148">
        <v>0</v>
      </c>
      <c r="L17" s="148">
        <v>10</v>
      </c>
      <c r="M17" s="148">
        <v>10</v>
      </c>
      <c r="N17" s="148">
        <v>0</v>
      </c>
      <c r="O17" s="15">
        <v>70</v>
      </c>
    </row>
    <row r="18" spans="2:15" ht="13.5" thickBot="1">
      <c r="B18" s="149" t="s">
        <v>6</v>
      </c>
      <c r="C18" s="18"/>
      <c r="D18" s="17"/>
      <c r="E18" s="153"/>
      <c r="F18" s="19">
        <v>0</v>
      </c>
      <c r="G18" s="19">
        <v>0</v>
      </c>
      <c r="H18" s="19">
        <v>20</v>
      </c>
      <c r="I18" s="19">
        <v>80</v>
      </c>
      <c r="J18" s="19">
        <v>70</v>
      </c>
      <c r="K18" s="19">
        <v>30</v>
      </c>
      <c r="L18" s="19">
        <v>0</v>
      </c>
      <c r="M18" s="19">
        <v>30</v>
      </c>
      <c r="N18" s="19">
        <v>0</v>
      </c>
      <c r="O18" s="20">
        <v>230</v>
      </c>
    </row>
    <row r="19" spans="2:15" ht="12.75">
      <c r="B19" s="143" t="s">
        <v>7</v>
      </c>
      <c r="C19" s="108"/>
      <c r="D19" s="144"/>
      <c r="E19" s="154"/>
      <c r="F19" s="142"/>
      <c r="G19" s="142"/>
      <c r="H19" s="142"/>
      <c r="I19" s="142"/>
      <c r="J19" s="142"/>
      <c r="K19" s="142"/>
      <c r="L19" s="142"/>
      <c r="M19" s="142"/>
      <c r="N19" s="142"/>
      <c r="O19" s="15"/>
    </row>
    <row r="20" spans="2:15" ht="12.75">
      <c r="B20" s="143"/>
      <c r="C20" s="144" t="s">
        <v>22</v>
      </c>
      <c r="D20" s="150" t="s">
        <v>21</v>
      </c>
      <c r="E20" s="57">
        <v>6</v>
      </c>
      <c r="F20" s="155">
        <v>1320</v>
      </c>
      <c r="G20" s="142">
        <v>1320</v>
      </c>
      <c r="H20" s="142">
        <v>1320</v>
      </c>
      <c r="I20" s="142">
        <v>1320</v>
      </c>
      <c r="J20" s="142">
        <v>1320</v>
      </c>
      <c r="K20" s="142">
        <v>1260</v>
      </c>
      <c r="L20" s="142">
        <v>1260</v>
      </c>
      <c r="M20" s="142">
        <v>1260</v>
      </c>
      <c r="N20" s="142">
        <v>1260</v>
      </c>
      <c r="O20" s="15">
        <v>11640</v>
      </c>
    </row>
    <row r="21" spans="2:15" ht="12.75">
      <c r="B21" s="143"/>
      <c r="C21" s="144" t="s">
        <v>23</v>
      </c>
      <c r="D21" s="150" t="s">
        <v>21</v>
      </c>
      <c r="E21" s="57"/>
      <c r="F21" s="155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5">
        <v>0</v>
      </c>
    </row>
    <row r="22" spans="2:15" ht="12.75">
      <c r="B22" s="143"/>
      <c r="C22" s="144" t="s">
        <v>17</v>
      </c>
      <c r="D22" s="150" t="s">
        <v>21</v>
      </c>
      <c r="E22" s="57"/>
      <c r="F22" s="155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5">
        <v>0</v>
      </c>
    </row>
    <row r="23" spans="2:15" ht="12.75">
      <c r="B23" s="143"/>
      <c r="C23" s="144" t="s">
        <v>18</v>
      </c>
      <c r="D23" s="150" t="s">
        <v>21</v>
      </c>
      <c r="E23" s="57"/>
      <c r="F23" s="155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5">
        <v>0</v>
      </c>
    </row>
    <row r="24" spans="2:15" ht="12.75">
      <c r="B24" s="143"/>
      <c r="C24" s="144" t="s">
        <v>26</v>
      </c>
      <c r="D24" s="150"/>
      <c r="E24" s="156"/>
      <c r="F24" s="138"/>
      <c r="G24" s="138"/>
      <c r="H24" s="138"/>
      <c r="I24" s="138"/>
      <c r="J24" s="138"/>
      <c r="K24" s="138"/>
      <c r="L24" s="138"/>
      <c r="M24" s="138"/>
      <c r="N24" s="138"/>
      <c r="O24" s="15">
        <v>0</v>
      </c>
    </row>
    <row r="25" spans="2:15" ht="12.75">
      <c r="B25" s="143"/>
      <c r="C25" s="144" t="s">
        <v>5</v>
      </c>
      <c r="D25" s="150" t="s">
        <v>21</v>
      </c>
      <c r="E25" s="57">
        <v>5</v>
      </c>
      <c r="F25" s="157">
        <v>75</v>
      </c>
      <c r="G25" s="148">
        <v>125</v>
      </c>
      <c r="H25" s="148">
        <v>50</v>
      </c>
      <c r="I25" s="148">
        <v>0</v>
      </c>
      <c r="J25" s="148">
        <v>0</v>
      </c>
      <c r="K25" s="148">
        <v>0</v>
      </c>
      <c r="L25" s="148">
        <v>50</v>
      </c>
      <c r="M25" s="148">
        <v>50</v>
      </c>
      <c r="N25" s="148">
        <v>0</v>
      </c>
      <c r="O25" s="21">
        <v>350</v>
      </c>
    </row>
    <row r="26" spans="2:15" ht="13.5" thickBot="1">
      <c r="B26" s="143"/>
      <c r="C26" s="144" t="s">
        <v>24</v>
      </c>
      <c r="D26" s="150" t="s">
        <v>21</v>
      </c>
      <c r="E26" s="57">
        <v>10</v>
      </c>
      <c r="F26" s="155">
        <v>0</v>
      </c>
      <c r="G26" s="142">
        <v>0</v>
      </c>
      <c r="H26" s="142">
        <v>200</v>
      </c>
      <c r="I26" s="142">
        <v>800</v>
      </c>
      <c r="J26" s="142">
        <v>700</v>
      </c>
      <c r="K26" s="142">
        <v>300</v>
      </c>
      <c r="L26" s="142">
        <v>0</v>
      </c>
      <c r="M26" s="142">
        <v>300</v>
      </c>
      <c r="N26" s="142">
        <v>0</v>
      </c>
      <c r="O26" s="15">
        <v>2300</v>
      </c>
    </row>
    <row r="27" spans="2:15" ht="13.5" thickBot="1">
      <c r="B27" s="136" t="s">
        <v>1</v>
      </c>
      <c r="C27" s="8"/>
      <c r="D27" s="8"/>
      <c r="E27" s="22"/>
      <c r="F27" s="23" t="s">
        <v>20</v>
      </c>
      <c r="G27" s="23">
        <v>1445</v>
      </c>
      <c r="H27" s="23">
        <v>1570</v>
      </c>
      <c r="I27" s="23">
        <v>2120</v>
      </c>
      <c r="J27" s="23">
        <v>2020</v>
      </c>
      <c r="K27" s="23">
        <v>1560</v>
      </c>
      <c r="L27" s="23">
        <v>1310</v>
      </c>
      <c r="M27" s="23">
        <v>1610</v>
      </c>
      <c r="N27" s="23">
        <v>1260</v>
      </c>
      <c r="O27" s="24">
        <v>14290</v>
      </c>
    </row>
    <row r="28" spans="3:4" ht="12.75">
      <c r="C28" s="4"/>
      <c r="D28" s="4"/>
    </row>
    <row r="29" ht="13.5" thickBot="1"/>
    <row r="30" spans="6:15" ht="13.5" thickBot="1">
      <c r="F30" s="25">
        <v>1</v>
      </c>
      <c r="G30" s="10">
        <v>2</v>
      </c>
      <c r="H30" s="10">
        <v>3</v>
      </c>
      <c r="I30" s="10">
        <v>4</v>
      </c>
      <c r="J30" s="10">
        <v>5</v>
      </c>
      <c r="K30" s="10">
        <v>6</v>
      </c>
      <c r="L30" s="10">
        <v>7</v>
      </c>
      <c r="M30" s="10">
        <v>8</v>
      </c>
      <c r="N30" s="10">
        <v>9</v>
      </c>
      <c r="O30" s="27"/>
    </row>
    <row r="31" spans="2:15" ht="12.75">
      <c r="B31" s="28" t="s">
        <v>31</v>
      </c>
      <c r="C31" s="29"/>
      <c r="D31" s="29"/>
      <c r="E31" s="30"/>
      <c r="F31" s="31">
        <v>190</v>
      </c>
      <c r="G31" s="32">
        <v>420</v>
      </c>
      <c r="H31" s="32">
        <v>680</v>
      </c>
      <c r="I31" s="32">
        <v>960</v>
      </c>
      <c r="J31" s="32">
        <v>1170</v>
      </c>
      <c r="K31" s="32">
        <v>1340</v>
      </c>
      <c r="L31" s="32">
        <v>1500</v>
      </c>
      <c r="M31" s="32">
        <v>1760</v>
      </c>
      <c r="N31" s="32">
        <v>1940</v>
      </c>
      <c r="O31" s="27"/>
    </row>
    <row r="32" spans="2:15" ht="13.5" thickBot="1">
      <c r="B32" s="34" t="s">
        <v>30</v>
      </c>
      <c r="C32" s="18"/>
      <c r="D32" s="18"/>
      <c r="E32" s="35"/>
      <c r="F32" s="36">
        <v>220</v>
      </c>
      <c r="G32" s="19">
        <v>440</v>
      </c>
      <c r="H32" s="19">
        <v>660</v>
      </c>
      <c r="I32" s="19">
        <v>880</v>
      </c>
      <c r="J32" s="19">
        <v>1100</v>
      </c>
      <c r="K32" s="19">
        <v>1310</v>
      </c>
      <c r="L32" s="19">
        <v>1520</v>
      </c>
      <c r="M32" s="19">
        <v>1730</v>
      </c>
      <c r="N32" s="19">
        <v>1940</v>
      </c>
      <c r="O32" s="27"/>
    </row>
    <row r="33" spans="2:15" ht="12.75">
      <c r="B33" s="28" t="s">
        <v>32</v>
      </c>
      <c r="C33" s="38"/>
      <c r="D33" s="38"/>
      <c r="E33" s="39"/>
      <c r="F33" s="40">
        <v>30</v>
      </c>
      <c r="G33" s="41">
        <v>20</v>
      </c>
      <c r="H33" s="41" t="s">
        <v>65</v>
      </c>
      <c r="I33" s="41" t="s">
        <v>65</v>
      </c>
      <c r="J33" s="41" t="s">
        <v>65</v>
      </c>
      <c r="K33" s="41" t="s">
        <v>65</v>
      </c>
      <c r="L33" s="41">
        <v>20</v>
      </c>
      <c r="M33" s="41" t="s">
        <v>65</v>
      </c>
      <c r="N33" s="41" t="s">
        <v>65</v>
      </c>
      <c r="O33" s="27"/>
    </row>
    <row r="34" spans="2:15" ht="13.5" thickBot="1">
      <c r="B34" s="34" t="s">
        <v>6</v>
      </c>
      <c r="C34" s="43"/>
      <c r="D34" s="43"/>
      <c r="E34" s="44"/>
      <c r="F34" s="45" t="s">
        <v>65</v>
      </c>
      <c r="G34" s="46" t="s">
        <v>65</v>
      </c>
      <c r="H34" s="46">
        <v>20</v>
      </c>
      <c r="I34" s="46">
        <v>80</v>
      </c>
      <c r="J34" s="46">
        <v>70</v>
      </c>
      <c r="K34" s="46">
        <v>30</v>
      </c>
      <c r="L34" s="46" t="s">
        <v>65</v>
      </c>
      <c r="M34" s="46">
        <v>30</v>
      </c>
      <c r="N34" s="46" t="s">
        <v>65</v>
      </c>
      <c r="O34" s="27"/>
    </row>
    <row r="37" spans="1:6" ht="12.75">
      <c r="A37" s="105" t="s">
        <v>50</v>
      </c>
      <c r="B37" s="3" t="s">
        <v>66</v>
      </c>
      <c r="F37" s="61"/>
    </row>
    <row r="39" ht="13.5" thickBot="1"/>
    <row r="40" spans="3:10" ht="13.5" thickBot="1">
      <c r="C40" s="136" t="s">
        <v>8</v>
      </c>
      <c r="D40" s="8"/>
      <c r="E40" s="161"/>
      <c r="F40" s="26">
        <v>0</v>
      </c>
      <c r="G40" s="10">
        <v>1</v>
      </c>
      <c r="H40" s="10">
        <v>2</v>
      </c>
      <c r="I40" s="10">
        <v>3</v>
      </c>
      <c r="J40" s="10">
        <v>4</v>
      </c>
    </row>
    <row r="41" spans="3:10" ht="13.5" thickBot="1">
      <c r="C41" s="136" t="s">
        <v>2</v>
      </c>
      <c r="D41" s="8"/>
      <c r="E41" s="161"/>
      <c r="F41" s="47"/>
      <c r="G41" s="57">
        <v>70</v>
      </c>
      <c r="H41" s="57">
        <v>70</v>
      </c>
      <c r="I41" s="57">
        <v>70</v>
      </c>
      <c r="J41" s="57">
        <v>70</v>
      </c>
    </row>
    <row r="42" spans="3:10" ht="12.75">
      <c r="C42" s="137" t="s">
        <v>9</v>
      </c>
      <c r="D42" s="12"/>
      <c r="E42" s="162"/>
      <c r="F42" s="156"/>
      <c r="G42" s="41"/>
      <c r="H42" s="41"/>
      <c r="I42" s="41"/>
      <c r="J42" s="41"/>
    </row>
    <row r="43" spans="3:10" ht="13.5" thickBot="1">
      <c r="C43" s="158" t="s">
        <v>10</v>
      </c>
      <c r="D43" s="159"/>
      <c r="E43" s="163"/>
      <c r="F43" s="164"/>
      <c r="G43" s="57">
        <v>80</v>
      </c>
      <c r="H43" s="57">
        <v>50</v>
      </c>
      <c r="I43" s="57">
        <v>30</v>
      </c>
      <c r="J43" s="57">
        <v>10</v>
      </c>
    </row>
    <row r="44" spans="3:10" ht="13.5" thickBot="1">
      <c r="C44" s="165" t="s">
        <v>11</v>
      </c>
      <c r="D44" s="166"/>
      <c r="E44" s="167"/>
      <c r="F44" s="156"/>
      <c r="G44" s="41"/>
      <c r="H44" s="41"/>
      <c r="I44" s="41"/>
      <c r="J44" s="41"/>
    </row>
    <row r="45" spans="3:10" ht="13.5" thickBot="1">
      <c r="C45" s="149" t="s">
        <v>12</v>
      </c>
      <c r="D45" s="17"/>
      <c r="E45" s="168"/>
      <c r="F45" s="135"/>
      <c r="G45" s="45">
        <v>20</v>
      </c>
      <c r="H45" s="46">
        <v>50</v>
      </c>
      <c r="I45" s="46">
        <v>80</v>
      </c>
      <c r="J45" s="46">
        <v>10</v>
      </c>
    </row>
    <row r="46" spans="3:10" ht="13.5" thickBot="1">
      <c r="C46" s="136" t="s">
        <v>13</v>
      </c>
      <c r="D46" s="8"/>
      <c r="E46" s="161"/>
      <c r="F46" s="169"/>
      <c r="G46" s="57">
        <v>100</v>
      </c>
      <c r="H46" s="57">
        <v>100</v>
      </c>
      <c r="I46" s="57">
        <v>100</v>
      </c>
      <c r="J46" s="57"/>
    </row>
    <row r="47" spans="3:10" ht="13.5" thickBot="1">
      <c r="C47" s="34" t="s">
        <v>14</v>
      </c>
      <c r="D47" s="43"/>
      <c r="E47" s="44"/>
      <c r="F47" s="169"/>
      <c r="G47" s="170">
        <v>20</v>
      </c>
      <c r="H47" s="170">
        <v>50</v>
      </c>
      <c r="I47" s="170">
        <v>60</v>
      </c>
      <c r="J47" s="170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2001-03-22T03:26:47Z</cp:lastPrinted>
  <dcterms:created xsi:type="dcterms:W3CDTF">1998-03-15T23:42:59Z</dcterms:created>
  <dcterms:modified xsi:type="dcterms:W3CDTF">2001-04-04T18:31:05Z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