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030" tabRatio="626" activeTab="0"/>
  </bookViews>
  <sheets>
    <sheet name="P03-26" sheetId="1" r:id="rId1"/>
    <sheet name="Given P03-26" sheetId="2" r:id="rId2"/>
    <sheet name="P03-27" sheetId="3" r:id="rId3"/>
    <sheet name="Given P03-27" sheetId="4" r:id="rId4"/>
    <sheet name="P03-28" sheetId="5" r:id="rId5"/>
    <sheet name="Given P03-28" sheetId="6" r:id="rId6"/>
    <sheet name="P03-30" sheetId="7" r:id="rId7"/>
    <sheet name="Given P03-30" sheetId="8" r:id="rId8"/>
    <sheet name="P03-31" sheetId="9" r:id="rId9"/>
    <sheet name="Given P03-31" sheetId="10" r:id="rId10"/>
    <sheet name="P03-32" sheetId="11" r:id="rId11"/>
    <sheet name="Given P03-32" sheetId="12" r:id="rId12"/>
    <sheet name="P03-34" sheetId="13" r:id="rId13"/>
    <sheet name="Given P03-34" sheetId="14" r:id="rId14"/>
    <sheet name="P03-35" sheetId="15" r:id="rId15"/>
    <sheet name="Given P03-35" sheetId="16" r:id="rId16"/>
    <sheet name="P03-36" sheetId="17" r:id="rId17"/>
    <sheet name="Given P03-36" sheetId="18" r:id="rId18"/>
  </sheets>
  <definedNames>
    <definedName name="_xlnm.Print_Area" localSheetId="0">'P03-26'!$A$1:$J$45</definedName>
    <definedName name="_xlnm.Print_Titles" localSheetId="2">'P03-27'!$1:$4</definedName>
    <definedName name="_xlnm.Print_Titles" localSheetId="4">'P03-28'!$1:$4</definedName>
    <definedName name="_xlnm.Print_Titles" localSheetId="6">'P03-30'!$1:$4</definedName>
    <definedName name="_xlnm.Print_Titles" localSheetId="10">'P03-32'!$1:$4</definedName>
    <definedName name="_xlnm.Print_Titles" localSheetId="12">'P03-34'!$1:$4</definedName>
    <definedName name="_xlnm.Print_Titles" localSheetId="14">'P03-35'!$1:$4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13" authorId="0">
      <text>
        <r>
          <rPr>
            <sz val="8"/>
            <rFont val="Tahoma"/>
            <family val="2"/>
          </rPr>
          <t>Using the dropdown list, enter a notation in this column to indicate:
[A] - Unamortized allocations
[C] - Credit balance
[D] - Intercompany dividends
[E] - Excess amortization expense
[I] -  Intercompany income accrual
[S] - Subsidiary stockholders' equity</t>
        </r>
      </text>
    </comment>
    <comment ref="F13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G13" authorId="0">
      <text>
        <r>
          <rPr>
            <sz val="8"/>
            <rFont val="Tahoma"/>
            <family val="2"/>
          </rPr>
          <t>Using the dropdown list, enter a notation in this column to indicate:
[A] - Unamortized allocations
[C] - Credit balance
[D] - Intercompany dividends
[E] - Excess amortization expense
[I] -  Intercompany income accrual
[S] - Subsidiary stockholders' equity</t>
        </r>
      </text>
    </comment>
    <comment ref="H13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</commentList>
</comments>
</file>

<file path=xl/comments11.xml><?xml version="1.0" encoding="utf-8"?>
<comments xmlns="http://schemas.openxmlformats.org/spreadsheetml/2006/main">
  <authors>
    <author>x</author>
  </authors>
  <commentList>
    <comment ref="E13" authorId="0">
      <text>
        <r>
          <rPr>
            <sz val="8"/>
            <rFont val="Tahoma"/>
            <family val="2"/>
          </rPr>
          <t xml:space="preserve">Enter appropriate data in yellow cells.  Your entries will </t>
        </r>
        <r>
          <rPr>
            <sz val="8"/>
            <rFont val="Tahoma"/>
            <family val="2"/>
          </rPr>
          <t xml:space="preserve"> be verified.</t>
        </r>
      </text>
    </comment>
    <comment ref="E32" authorId="0">
      <text>
        <r>
          <rPr>
            <sz val="8"/>
            <rFont val="Tahoma"/>
            <family val="2"/>
          </rPr>
          <t xml:space="preserve">Enter appropriate data in yellow cells.  Your entries will </t>
        </r>
        <r>
          <rPr>
            <sz val="8"/>
            <rFont val="Tahoma"/>
            <family val="2"/>
          </rPr>
          <t xml:space="preserve"> be verified.</t>
        </r>
      </text>
    </comment>
    <comment ref="E54" authorId="0">
      <text>
        <r>
          <rPr>
            <sz val="8"/>
            <rFont val="Tahoma"/>
            <family val="2"/>
          </rPr>
          <t xml:space="preserve">Enter appropriate data in yellow cells.  Your entries will </t>
        </r>
        <r>
          <rPr>
            <sz val="8"/>
            <rFont val="Tahoma"/>
            <family val="2"/>
          </rPr>
          <t xml:space="preserve"> be verified.</t>
        </r>
      </text>
    </comment>
  </commentList>
</comments>
</file>

<file path=xl/comments13.xml><?xml version="1.0" encoding="utf-8"?>
<comments xmlns="http://schemas.openxmlformats.org/spreadsheetml/2006/main">
  <authors>
    <author>x</author>
  </authors>
  <commentList>
    <comment ref="D9" authorId="0">
      <text>
        <r>
          <rPr>
            <sz val="8"/>
            <rFont val="Tahoma"/>
            <family val="2"/>
          </rPr>
          <t>Enter appropriate data in yellow cells.  Your entries for "Cost in excess of book value", "Goodwill", and "Total"  will be verified.</t>
        </r>
      </text>
    </comment>
    <comment ref="D23" authorId="0">
      <text>
        <r>
          <rPr>
            <sz val="8"/>
            <rFont val="Tahoma"/>
            <family val="2"/>
          </rPr>
          <t>Enter appropriate data in yellow cells.  Your entry for "Investment in Jasmine"  will be verified.</t>
        </r>
      </text>
    </comment>
    <comment ref="D35" authorId="0">
      <text>
        <r>
          <rPr>
            <sz val="8"/>
            <rFont val="Tahoma"/>
            <family val="2"/>
          </rPr>
          <t>Enter appropriate data in yellow cells.  Your final answers  will be verified.</t>
        </r>
      </text>
    </comment>
  </commentList>
</comments>
</file>

<file path=xl/comments15.xml><?xml version="1.0" encoding="utf-8"?>
<comments xmlns="http://schemas.openxmlformats.org/spreadsheetml/2006/main">
  <authors>
    <author>x</author>
  </authors>
  <commentList>
    <comment ref="G25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I25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F25" authorId="0">
      <text>
        <r>
          <rPr>
            <sz val="8"/>
            <rFont val="Tahoma"/>
            <family val="2"/>
          </rPr>
          <t>Using the dropdown list, enter a notation in this column to indicate:
[A] - Unamortized allocations
[D] - Intercompany dividends
[E] - Excess amortization expense
[I] -  Intercompany income accrual
[S] - Subsidiary stockholders' equity</t>
        </r>
      </text>
    </comment>
    <comment ref="H25" authorId="0">
      <text>
        <r>
          <rPr>
            <sz val="8"/>
            <rFont val="Tahoma"/>
            <family val="2"/>
          </rPr>
          <t>Using the dropdown list, enter a notation in this column to indicate:
[A] - Unamortized allocations
[D] - Intercompany dividends
[E] - Excess amortization expense
[I] -  Intercompany income accrual
[S] - Subsidiary stockholders' equity</t>
        </r>
      </text>
    </comment>
    <comment ref="D7" authorId="0">
      <text>
        <r>
          <rPr>
            <sz val="8"/>
            <rFont val="Tahoma"/>
            <family val="2"/>
          </rPr>
          <t>Enter appropriate data in yellow cells.  Your entry for "Investment balance 12/31/04"  will be verified.</t>
        </r>
      </text>
    </comment>
  </commentList>
</comments>
</file>

<file path=xl/comments17.xml><?xml version="1.0" encoding="utf-8"?>
<comments xmlns="http://schemas.openxmlformats.org/spreadsheetml/2006/main">
  <authors>
    <author>x</author>
  </authors>
  <commentList>
    <comment ref="E63" authorId="0">
      <text>
        <r>
          <rPr>
            <sz val="8"/>
            <rFont val="Tahoma"/>
            <family val="2"/>
          </rPr>
          <t>Using the dropdown list, enter a notation in this column to indicate:
[A] - Unamortized allocations
[D] - Intercompany dividends
[E] - Excess amortization expense
[I] -  Intercompany income accrual
[S] - Subsidiary stockholders' equity</t>
        </r>
      </text>
    </comment>
    <comment ref="F63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G63" authorId="0">
      <text>
        <r>
          <rPr>
            <sz val="8"/>
            <rFont val="Tahoma"/>
            <family val="2"/>
          </rPr>
          <t>Using the dropdown list, enter a notation in this column to indicate:
[A] - Unamortized allocations
[D] - Intercompany dividends
[E] - Excess amortization expense
[I] -  Intercompany income accrual
[S] - Subsidiary stockholders' equity</t>
        </r>
      </text>
    </comment>
    <comment ref="H63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D23" authorId="0">
      <text>
        <r>
          <rPr>
            <sz val="8"/>
            <rFont val="Tahoma"/>
            <family val="2"/>
          </rPr>
          <t>Enter appropriate data in yellow cells.  Your final entry will be verified.</t>
        </r>
      </text>
    </comment>
    <comment ref="A85" authorId="0">
      <text>
        <r>
          <rPr>
            <sz val="8"/>
            <rFont val="Tahoma"/>
            <family val="2"/>
          </rPr>
          <t>Enter a short answer in the space provided for each consolidation entry that would change.  For example, "Entry I would change..."</t>
        </r>
      </text>
    </comment>
    <comment ref="A102" authorId="0">
      <text>
        <r>
          <rPr>
            <sz val="8"/>
            <rFont val="Tahoma"/>
            <family val="2"/>
          </rPr>
          <t>Enter a short answer in the space provided.</t>
        </r>
      </text>
    </comment>
    <comment ref="A76" authorId="0">
      <text>
        <r>
          <rPr>
            <sz val="8"/>
            <rFont val="Tahoma"/>
            <family val="2"/>
          </rPr>
          <t xml:space="preserve">Enter appropriate data in yellow cells.  Your entries will </t>
        </r>
        <r>
          <rPr>
            <u val="single"/>
            <sz val="8"/>
            <rFont val="Tahoma"/>
            <family val="2"/>
          </rPr>
          <t>not</t>
        </r>
        <r>
          <rPr>
            <sz val="8"/>
            <rFont val="Tahoma"/>
            <family val="2"/>
          </rPr>
          <t xml:space="preserve"> be verified.</t>
        </r>
      </text>
    </comment>
    <comment ref="F39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H39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E39" authorId="0">
      <text>
        <r>
          <rPr>
            <sz val="8"/>
            <rFont val="Tahoma"/>
            <family val="2"/>
          </rPr>
          <t>Using the dropdown list, enter a notation in this column to indicate:
[A] - Unamortized allocations
[C] - Credit balance
[D] - Intercompany dividends
[E] - Excess amortization expense
[I] -  Intercompany income accrual
[S] - Subsidiary stockholders' equity</t>
        </r>
      </text>
    </comment>
    <comment ref="G39" authorId="0">
      <text>
        <r>
          <rPr>
            <sz val="8"/>
            <rFont val="Tahoma"/>
            <family val="2"/>
          </rPr>
          <t>Using the dropdown list, enter a notation in this column to indicate:
[A] - Unamortized allocations
[C] - Credit balance
[D] - Intercompany dividends
[E] - Excess amortization expense
[I] -  Intercompany income accrual
[S] - Subsidiary stockholders' equity</t>
        </r>
      </text>
    </comment>
    <comment ref="C9" authorId="0">
      <text>
        <r>
          <rPr>
            <sz val="8"/>
            <rFont val="Tahoma"/>
            <family val="2"/>
          </rPr>
          <t>Enter appropriate data in yellow cells.  Your entries for "Excess cost over book value", "Trademark", and "Total" 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F87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H87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E87" authorId="0">
      <text>
        <r>
          <rPr>
            <sz val="8"/>
            <rFont val="Tahoma"/>
            <family val="2"/>
          </rPr>
          <t>Using the dropdown list, enter a notation in this column to indicate:
[A] - Unamortized allocations
[D] - Intercompany dividends
[E] - Excess amortization expense
[I] -  Intercompany income accrual
[P] - Eliminate intercompany payable
[S] - Subsidiary stockholders' equity</t>
        </r>
      </text>
    </comment>
    <comment ref="C20" authorId="0">
      <text>
        <r>
          <rPr>
            <sz val="8"/>
            <rFont val="Arial"/>
            <family val="2"/>
          </rPr>
          <t xml:space="preserve">Enter appropriate data in yellow cells.  Your entries will be verified. </t>
        </r>
      </text>
    </comment>
    <comment ref="D20" authorId="0">
      <text>
        <r>
          <rPr>
            <sz val="8"/>
            <rFont val="Arial"/>
            <family val="2"/>
          </rPr>
          <t>Enter a short explanation in the space provided.</t>
        </r>
      </text>
    </comment>
    <comment ref="G87" authorId="0">
      <text>
        <r>
          <rPr>
            <sz val="8"/>
            <rFont val="Tahoma"/>
            <family val="2"/>
          </rPr>
          <t>Using the dropdown list, enter a notation in this column to indicate:
[A] - Unamortized allocations
[D] - Intercompany dividends
[E] - Excess amortization expense
[I] -  Intercompany income accrual
[P] - Eliminate intercompany payable
[S] - Subsidiary stockholders' equity</t>
        </r>
      </text>
    </comment>
    <comment ref="C126" authorId="0">
      <text>
        <r>
          <rPr>
            <sz val="8"/>
            <rFont val="Tahoma"/>
            <family val="2"/>
          </rPr>
          <t xml:space="preserve">Enter appropriate data in yellow cells.  Your entries will </t>
        </r>
        <r>
          <rPr>
            <u val="single"/>
            <sz val="8"/>
            <rFont val="Tahoma"/>
            <family val="2"/>
          </rPr>
          <t>not</t>
        </r>
        <r>
          <rPr>
            <sz val="8"/>
            <rFont val="Tahoma"/>
            <family val="2"/>
          </rPr>
          <t xml:space="preserve"> be verified.</t>
        </r>
      </text>
    </comment>
    <comment ref="A129" authorId="0">
      <text>
        <r>
          <rPr>
            <sz val="8"/>
            <rFont val="Tahoma"/>
            <family val="2"/>
          </rPr>
          <t>Enter a short answer in the space provided.</t>
        </r>
      </text>
    </comment>
    <comment ref="C10" authorId="0">
      <text>
        <r>
          <rPr>
            <sz val="8"/>
            <rFont val="Tahoma"/>
            <family val="2"/>
          </rPr>
          <t>Enter appropriate data in yellow cells.  Your totals will be verified.</t>
        </r>
      </text>
    </comment>
  </commentList>
</comments>
</file>

<file path=xl/comments7.xml><?xml version="1.0" encoding="utf-8"?>
<comments xmlns="http://schemas.openxmlformats.org/spreadsheetml/2006/main">
  <authors>
    <author>x</author>
  </authors>
  <commentList>
    <comment ref="C18" authorId="0">
      <text>
        <r>
          <rPr>
            <sz val="8"/>
            <rFont val="Arial"/>
            <family val="2"/>
          </rPr>
          <t xml:space="preserve">Enter appropriate data in yellow cells.  Your entries will be verified. </t>
        </r>
      </text>
    </comment>
    <comment ref="D18" authorId="0">
      <text>
        <r>
          <rPr>
            <sz val="8"/>
            <rFont val="Arial"/>
            <family val="2"/>
          </rPr>
          <t>Enter a short explanation in the space provided.</t>
        </r>
      </text>
    </comment>
    <comment ref="A50" authorId="0">
      <text>
        <r>
          <rPr>
            <sz val="8"/>
            <rFont val="Tahoma"/>
            <family val="2"/>
          </rPr>
          <t>Enter a short answer in the space provided.</t>
        </r>
      </text>
    </comment>
    <comment ref="C66" authorId="0">
      <text>
        <r>
          <rPr>
            <sz val="8"/>
            <rFont val="Tahoma"/>
            <family val="2"/>
          </rPr>
          <t xml:space="preserve">Enter appropriate data in yellow cells.  Your entries will </t>
        </r>
        <r>
          <rPr>
            <sz val="8"/>
            <rFont val="Tahoma"/>
            <family val="2"/>
          </rPr>
          <t xml:space="preserve"> be verified.</t>
        </r>
      </text>
    </comment>
    <comment ref="C10" authorId="0">
      <text>
        <r>
          <rPr>
            <sz val="8"/>
            <rFont val="Tahoma"/>
            <family val="2"/>
          </rPr>
          <t>Enter appropriate data in yellow cells.  Your total will be verified.</t>
        </r>
      </text>
    </comment>
  </commentList>
</comments>
</file>

<file path=xl/comments9.xml><?xml version="1.0" encoding="utf-8"?>
<comments xmlns="http://schemas.openxmlformats.org/spreadsheetml/2006/main">
  <authors>
    <author>Jack Terry</author>
  </authors>
  <commentList>
    <comment ref="F15" authorId="0">
      <text>
        <r>
          <rPr>
            <sz val="8"/>
            <rFont val="Tahoma"/>
            <family val="2"/>
          </rPr>
          <t>Using the dropdown list, enter a notation in this column to indicate:
[A] - Unamortized allocations
[C] - Credit balance
[D] - Intercompany dividends
[E] - Excess amortization expense
[I] -  Intercompany income accrual
[S] - Subsidiary stockholders' equity</t>
        </r>
      </text>
    </comment>
    <comment ref="G15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</commentList>
</comments>
</file>

<file path=xl/sharedStrings.xml><?xml version="1.0" encoding="utf-8"?>
<sst xmlns="http://schemas.openxmlformats.org/spreadsheetml/2006/main" count="796" uniqueCount="431">
  <si>
    <t>Student Name:</t>
  </si>
  <si>
    <t>Class:</t>
  </si>
  <si>
    <t xml:space="preserve">  for acquisition - number of shares</t>
  </si>
  <si>
    <t>Cash</t>
  </si>
  <si>
    <t>Receivables</t>
  </si>
  <si>
    <t>Inventory</t>
  </si>
  <si>
    <t>Land</t>
  </si>
  <si>
    <t>Buildings (net)</t>
  </si>
  <si>
    <t>Equipment (net)</t>
  </si>
  <si>
    <t>Account</t>
  </si>
  <si>
    <t>Debit</t>
  </si>
  <si>
    <t>Credit</t>
  </si>
  <si>
    <t>Buildings</t>
  </si>
  <si>
    <t>Equipment</t>
  </si>
  <si>
    <t>Goodwill</t>
  </si>
  <si>
    <t>Accounts</t>
  </si>
  <si>
    <t>Company</t>
  </si>
  <si>
    <t>Additional paid-in capital</t>
  </si>
  <si>
    <t>Account Name</t>
  </si>
  <si>
    <t>Explanation</t>
  </si>
  <si>
    <t>Balance</t>
  </si>
  <si>
    <t>Common Stock</t>
  </si>
  <si>
    <t>Common stock</t>
  </si>
  <si>
    <t>Consolidation Worksheet</t>
  </si>
  <si>
    <t>Consolidation Entries</t>
  </si>
  <si>
    <t>Consolidated</t>
  </si>
  <si>
    <t>Totals</t>
  </si>
  <si>
    <t>Expenses</t>
  </si>
  <si>
    <t>Revenues</t>
  </si>
  <si>
    <t>Dividends paid</t>
  </si>
  <si>
    <t xml:space="preserve">    Total assets</t>
  </si>
  <si>
    <t xml:space="preserve">    Total liabilities and equity</t>
  </si>
  <si>
    <t>Parentheses indicate a credit balance.</t>
  </si>
  <si>
    <t>Cost of goods sold</t>
  </si>
  <si>
    <t>Depreciation expense</t>
  </si>
  <si>
    <t>Net income</t>
  </si>
  <si>
    <t>Total assets</t>
  </si>
  <si>
    <t>Liabilities</t>
  </si>
  <si>
    <t>Total liabilities and equity</t>
  </si>
  <si>
    <t>Book value of subsidiary</t>
  </si>
  <si>
    <t xml:space="preserve">  Total</t>
  </si>
  <si>
    <t>Life</t>
  </si>
  <si>
    <t>Annual</t>
  </si>
  <si>
    <t>Amortizations</t>
  </si>
  <si>
    <t>Excess</t>
  </si>
  <si>
    <t>(years)</t>
  </si>
  <si>
    <t>Part c.  Consolidated Worksheet</t>
  </si>
  <si>
    <t>Given Data P03-30:</t>
  </si>
  <si>
    <t>Problem 03-30</t>
  </si>
  <si>
    <t>Preferred Stock</t>
  </si>
  <si>
    <t>Dividend income</t>
  </si>
  <si>
    <t>Trademark</t>
  </si>
  <si>
    <t>Allocation to specific accounts</t>
  </si>
  <si>
    <t xml:space="preserve">   based on fair market value:</t>
  </si>
  <si>
    <t>Retained earnings at date of purchase</t>
  </si>
  <si>
    <t>Increase since date of purchase</t>
  </si>
  <si>
    <t>Excess amortization expenses</t>
  </si>
  <si>
    <t xml:space="preserve">  Conversion to equity method for years</t>
  </si>
  <si>
    <t>Part a.  Consolidated Worksheet</t>
  </si>
  <si>
    <t>Amortization expense</t>
  </si>
  <si>
    <t>Preferred stock</t>
  </si>
  <si>
    <t>New</t>
  </si>
  <si>
    <t xml:space="preserve">Part b.  Equity method - What account balances would be altered </t>
  </si>
  <si>
    <t>Part c.  Equity method - What changes would be necessary in the</t>
  </si>
  <si>
    <t xml:space="preserve">             Consolidation Worksheet?</t>
  </si>
  <si>
    <t>Part d.  Equity method - What changes would be created in the</t>
  </si>
  <si>
    <t xml:space="preserve">             consolidation figures to be reported by this combination.</t>
  </si>
  <si>
    <t xml:space="preserve">     Trademark</t>
  </si>
  <si>
    <t>Accounts receivable</t>
  </si>
  <si>
    <t>Current assets</t>
  </si>
  <si>
    <t xml:space="preserve">     Land</t>
  </si>
  <si>
    <t xml:space="preserve">     Equipment</t>
  </si>
  <si>
    <t>Costs of goods sold</t>
  </si>
  <si>
    <t>Part b.  Consolidated Worksheet</t>
  </si>
  <si>
    <t>Small</t>
  </si>
  <si>
    <t>Investment in Small</t>
  </si>
  <si>
    <t>Giant</t>
  </si>
  <si>
    <t>Small outstanding common stock purchased by Giant</t>
  </si>
  <si>
    <t>Equity in income of Small</t>
  </si>
  <si>
    <t xml:space="preserve">     Goodwill</t>
  </si>
  <si>
    <t xml:space="preserve">       Total</t>
  </si>
  <si>
    <t>a. How was $135,000 Equity in Income of Small balance computed?</t>
  </si>
  <si>
    <t>Retained earnings</t>
  </si>
  <si>
    <t>Total liabilities &amp; equity</t>
  </si>
  <si>
    <t>Equity in Income of Small</t>
  </si>
  <si>
    <t>GIANT COMPANY AND SMALL COMPANY</t>
  </si>
  <si>
    <t>Equity income of Small</t>
  </si>
  <si>
    <t>General Journal</t>
  </si>
  <si>
    <t>Goodwill impairment loss</t>
  </si>
  <si>
    <t xml:space="preserve">  Investment in Small</t>
  </si>
  <si>
    <t>GIANT COMPANY</t>
  </si>
  <si>
    <t>Mergaronite</t>
  </si>
  <si>
    <t>Hill</t>
  </si>
  <si>
    <t>Investment income</t>
  </si>
  <si>
    <t>Mergaronite's $10 par common stock issued</t>
  </si>
  <si>
    <t>Fair market value of Mergaronite stock - per share</t>
  </si>
  <si>
    <t xml:space="preserve">  for acquisition of Hill - number of shares</t>
  </si>
  <si>
    <t>Hill's land undervalued by</t>
  </si>
  <si>
    <t>Hill's buildings overvalued by</t>
  </si>
  <si>
    <t>Remaining life of equipment - years</t>
  </si>
  <si>
    <t>Remaining life of Hill's customer list - years</t>
  </si>
  <si>
    <t>Hill's equipment undervalued by</t>
  </si>
  <si>
    <t>Remaining life of buildings - years</t>
  </si>
  <si>
    <t>Appraised value of Hill's customer list</t>
  </si>
  <si>
    <t xml:space="preserve">     Buildings</t>
  </si>
  <si>
    <t xml:space="preserve">     Customer list</t>
  </si>
  <si>
    <t>Customer list</t>
  </si>
  <si>
    <t>Part b.  Why can consolidated totals be determined without knowing</t>
  </si>
  <si>
    <t xml:space="preserve">             the consolidation method used?</t>
  </si>
  <si>
    <t>Part c.  If the equity method is used by the parent, what</t>
  </si>
  <si>
    <t xml:space="preserve">             consolidation entries would be used?</t>
  </si>
  <si>
    <t>MERGARONITE COMPANY</t>
  </si>
  <si>
    <t>(To eliminate beginning stockholders' equity of subsidiary)</t>
  </si>
  <si>
    <t>Common stock (Hill)</t>
  </si>
  <si>
    <t>Additional paid-in capital (Hill)</t>
  </si>
  <si>
    <t xml:space="preserve">  Investment in Hill</t>
  </si>
  <si>
    <t>Consolidation Entry S</t>
  </si>
  <si>
    <t>Consolidation Entry A</t>
  </si>
  <si>
    <t>Consolidation Entry I</t>
  </si>
  <si>
    <t>Consolidation Entry D</t>
  </si>
  <si>
    <t>Consolidation Entry E</t>
  </si>
  <si>
    <t>Customer list (net)</t>
  </si>
  <si>
    <t xml:space="preserve">  Buildings (net)</t>
  </si>
  <si>
    <t>(To record unamortized allocation balances as of beginning of current year)</t>
  </si>
  <si>
    <t xml:space="preserve">  [based on subsidiary's income] less amortization for the year)</t>
  </si>
  <si>
    <t xml:space="preserve">(To remove equity income recognized during year-equity method accrual </t>
  </si>
  <si>
    <t>Investment in Hill</t>
  </si>
  <si>
    <t xml:space="preserve">  Dividends paid</t>
  </si>
  <si>
    <t xml:space="preserve">  Equipment</t>
  </si>
  <si>
    <t xml:space="preserve">  Customer list</t>
  </si>
  <si>
    <t>Net</t>
  </si>
  <si>
    <t>Income</t>
  </si>
  <si>
    <t>Dividends</t>
  </si>
  <si>
    <t>Paid</t>
  </si>
  <si>
    <t>Jasmine's book value at date of acquisition</t>
  </si>
  <si>
    <t>Remaining life of Jasmine's equipment</t>
  </si>
  <si>
    <t>Jasmine's balances during subsequent years:</t>
  </si>
  <si>
    <t xml:space="preserve">  of Jasmine</t>
  </si>
  <si>
    <t>Tyler paid cash for all outstanding stock</t>
  </si>
  <si>
    <t>Jasmine's equipment was undervalued</t>
  </si>
  <si>
    <t>Jasmine's building was overvalued</t>
  </si>
  <si>
    <t>Remaining life of Jasmine's building</t>
  </si>
  <si>
    <t>Tyler</t>
  </si>
  <si>
    <t>Jasmine</t>
  </si>
  <si>
    <t>Revenues-operating</t>
  </si>
  <si>
    <t>a. Investment in Jasmine Company</t>
  </si>
  <si>
    <t>Book value of Jasmine</t>
  </si>
  <si>
    <t xml:space="preserve">     Buildings (overvalued)</t>
  </si>
  <si>
    <t>Excess amortizations</t>
  </si>
  <si>
    <t xml:space="preserve">  Equity in subsidiary earnings</t>
  </si>
  <si>
    <t>Consolidated revenues</t>
  </si>
  <si>
    <t>Consolidated expenses</t>
  </si>
  <si>
    <t xml:space="preserve">  Consolidated net income</t>
  </si>
  <si>
    <t>Book values added together</t>
  </si>
  <si>
    <t>Allocation of purchase price</t>
  </si>
  <si>
    <t xml:space="preserve">  Consolidated equipment</t>
  </si>
  <si>
    <t xml:space="preserve">  Consolidated buildings</t>
  </si>
  <si>
    <t>Picante paid cash for all outstanding voting stock</t>
  </si>
  <si>
    <t xml:space="preserve">  of Salsa</t>
  </si>
  <si>
    <t>Accounts Receivable</t>
  </si>
  <si>
    <t>Accounts payable</t>
  </si>
  <si>
    <t>Long-term Debt</t>
  </si>
  <si>
    <t>Accounts Payable</t>
  </si>
  <si>
    <t>Retained Earnings</t>
  </si>
  <si>
    <t>Book value acquired</t>
  </si>
  <si>
    <t>Picante</t>
  </si>
  <si>
    <t>Salsa</t>
  </si>
  <si>
    <t>Sales</t>
  </si>
  <si>
    <t>Deprecation expense</t>
  </si>
  <si>
    <t>Subsidiary income</t>
  </si>
  <si>
    <t>Investment in Salsa</t>
  </si>
  <si>
    <t>Long-term debt</t>
  </si>
  <si>
    <t>Total liabilities and equities</t>
  </si>
  <si>
    <t>Adjustments</t>
  </si>
  <si>
    <t>Common stock - Picante</t>
  </si>
  <si>
    <t>Common stock - Salsa</t>
  </si>
  <si>
    <t>NA</t>
  </si>
  <si>
    <t>Michael</t>
  </si>
  <si>
    <t>Aaron</t>
  </si>
  <si>
    <t>Aaron Company outstanding common stock</t>
  </si>
  <si>
    <t>Aaron' reported retained earnings at date of purchase</t>
  </si>
  <si>
    <t>Book value for Aaron at date of purchase</t>
  </si>
  <si>
    <t xml:space="preserve">  acquired by Michael Company</t>
  </si>
  <si>
    <t>Fair market value of Michael stock - per share</t>
  </si>
  <si>
    <t>Aaron's royalty agreements undervalued by</t>
  </si>
  <si>
    <t>Remaining life of Aaron's royalty agreements - years</t>
  </si>
  <si>
    <t>Remaining life of Aaron's trademark - years</t>
  </si>
  <si>
    <t>Fair value of Aaron's trademark</t>
  </si>
  <si>
    <t>Michael Company's $1 par common stock issued</t>
  </si>
  <si>
    <t>Retained earnings, 1/1/13</t>
  </si>
  <si>
    <t>Retained earnings, 12/31/13</t>
  </si>
  <si>
    <t>Investment in Aaron Company</t>
  </si>
  <si>
    <t>Copyrights</t>
  </si>
  <si>
    <t>Royalty agreements</t>
  </si>
  <si>
    <t xml:space="preserve">             on Michael's financial statements?</t>
  </si>
  <si>
    <t>Part a.  Michael Company and Aaron Company</t>
  </si>
  <si>
    <t>Investment in Aaron Co.</t>
  </si>
  <si>
    <t xml:space="preserve">     prior to 2013</t>
  </si>
  <si>
    <t>For Year Ending December 31, 2013</t>
  </si>
  <si>
    <t xml:space="preserve">             consolidation entries in the December 31, 2013</t>
  </si>
  <si>
    <t>- Fair Value allocation and Annual Amortization</t>
  </si>
  <si>
    <t>Aaron fair value</t>
  </si>
  <si>
    <t>Excess fair over book value</t>
  </si>
  <si>
    <t>Assigned to specific accounts</t>
  </si>
  <si>
    <t xml:space="preserve">      Royalty agreements</t>
  </si>
  <si>
    <t>Aaron retained earnings, 1/1/13</t>
  </si>
  <si>
    <t>-Conversion to initial value method for years prior to 2013</t>
  </si>
  <si>
    <t>MICHAEL COMPANY AND CONSOLIDATED SUBSIDIARY</t>
  </si>
  <si>
    <t>Retained earnings, 1/1</t>
  </si>
  <si>
    <t>Retained earnings, 12/31</t>
  </si>
  <si>
    <t>Portion of fair value price applied to undervalued land</t>
  </si>
  <si>
    <t>Portion of fair value price applied to equipment with 10-year life</t>
  </si>
  <si>
    <t>Portion of unallocated fair value price allocated to goodwill</t>
  </si>
  <si>
    <t>Amount Small owes Giant on December 31, 2013</t>
  </si>
  <si>
    <t>Fair value allocations</t>
  </si>
  <si>
    <t>b. Totals to be reported by business combination for year ending December 31, 2013</t>
  </si>
  <si>
    <t>Part d.</t>
  </si>
  <si>
    <t>a. Fair Value Allocation and Annual Amortization</t>
  </si>
  <si>
    <t>Allocation</t>
  </si>
  <si>
    <t>Financial records as of December 31, 2011:</t>
  </si>
  <si>
    <t>Jasmine's acquisition-date fair value</t>
  </si>
  <si>
    <t>Fair value in excess of book value</t>
  </si>
  <si>
    <t>2010 Increase in book value of subsidiary</t>
  </si>
  <si>
    <t>2010 Excess amortizations</t>
  </si>
  <si>
    <t>2011 Increase in book value of subsidiary</t>
  </si>
  <si>
    <t>2011 Excess amortizations</t>
  </si>
  <si>
    <t>b. Equity in subsidiary earnings</t>
  </si>
  <si>
    <t xml:space="preserve">Income accrual </t>
  </si>
  <si>
    <t>c. Consolidated net income</t>
  </si>
  <si>
    <t>d. Consolidated equipment</t>
  </si>
  <si>
    <t>Excess depreciation</t>
  </si>
  <si>
    <t>e. Consolidated buildings</t>
  </si>
  <si>
    <t>f. Consolidated goodwill</t>
  </si>
  <si>
    <t>Allocation of excess fair value to goodwill</t>
  </si>
  <si>
    <t>g. Consolidated common stock</t>
  </si>
  <si>
    <t>h. Consolidated retained earnings</t>
  </si>
  <si>
    <t>Allocation at acquisition date:</t>
  </si>
  <si>
    <t>Fair value of consideration transferred</t>
  </si>
  <si>
    <t>Excess fair value over book value</t>
  </si>
  <si>
    <t>Given Data P03-28:</t>
  </si>
  <si>
    <t>Problem 03-28</t>
  </si>
  <si>
    <t>Branson paid cash for all outstanding common stock</t>
  </si>
  <si>
    <t xml:space="preserve">  of Wolfpack, Inc.</t>
  </si>
  <si>
    <t>Book value of Wolfpack's common stock</t>
  </si>
  <si>
    <t>Book value of Wolfpack's retained earnings</t>
  </si>
  <si>
    <t>Remaining life of Wolfpack's royalty agreements</t>
  </si>
  <si>
    <t>Additional cash paid to previous owners of Wolfpack</t>
  </si>
  <si>
    <t>Probability adjusted present value of contingent</t>
  </si>
  <si>
    <t xml:space="preserve">  consideration</t>
  </si>
  <si>
    <t>Wolfpack's balances during subsequent years:</t>
  </si>
  <si>
    <t>BRANSON</t>
  </si>
  <si>
    <t>Investment in Wolfpack, Inc.</t>
  </si>
  <si>
    <t xml:space="preserve">  Contingent performance obligation</t>
  </si>
  <si>
    <t xml:space="preserve">  Cash</t>
  </si>
  <si>
    <t>b.</t>
  </si>
  <si>
    <t>a.</t>
  </si>
  <si>
    <t>Acquisition Method:</t>
  </si>
  <si>
    <t>Loss from increase in contingent performance obligation</t>
  </si>
  <si>
    <t>Contingent performance obligation</t>
  </si>
  <si>
    <t>c.</t>
  </si>
  <si>
    <t>Common stock - Wolfpack</t>
  </si>
  <si>
    <t>Retained earnings - Wolfpack</t>
  </si>
  <si>
    <t xml:space="preserve">  Investment in Wolfpack</t>
  </si>
  <si>
    <t>Equity earnings of Wolfpack</t>
  </si>
  <si>
    <t>Investment in Wolfpack</t>
  </si>
  <si>
    <t xml:space="preserve">  Royalty agreements</t>
  </si>
  <si>
    <t>d.</t>
  </si>
  <si>
    <t xml:space="preserve">  Retained earnings - Branson</t>
  </si>
  <si>
    <t>Equity Method:</t>
  </si>
  <si>
    <t>Initial Value Method:</t>
  </si>
  <si>
    <t>Given Data P03-32:</t>
  </si>
  <si>
    <t>Problem 03-32</t>
  </si>
  <si>
    <t>Lydia common stock purchased by Prine</t>
  </si>
  <si>
    <t>Fair value paid in cash and stock</t>
  </si>
  <si>
    <t>Lydia's equipment undervalued by:</t>
  </si>
  <si>
    <t>Lydia's equipment life remaining in years</t>
  </si>
  <si>
    <t>Fair values of reporting unit through first year:</t>
  </si>
  <si>
    <t>Fair Values</t>
  </si>
  <si>
    <t>12/31</t>
  </si>
  <si>
    <t>1/1</t>
  </si>
  <si>
    <t>Receivables (net)</t>
  </si>
  <si>
    <t>Movie library (25-year life)</t>
  </si>
  <si>
    <t>Broadcast licenses (indefinite life)</t>
  </si>
  <si>
    <t>Equipment (10-year life)</t>
  </si>
  <si>
    <t>Current liabilities</t>
  </si>
  <si>
    <t>Prine, Inc</t>
  </si>
  <si>
    <t>Lydia Co.</t>
  </si>
  <si>
    <t>Lydia reporting unit reduced fair value at 12/31</t>
  </si>
  <si>
    <t>Balances at December 31:</t>
  </si>
  <si>
    <t>Operating expenses</t>
  </si>
  <si>
    <t>Equity in Lydia earnings</t>
  </si>
  <si>
    <t>Retained earnings 1/1</t>
  </si>
  <si>
    <t>Investment in Lydia</t>
  </si>
  <si>
    <t>Broadcast licenses</t>
  </si>
  <si>
    <t>Movie library</t>
  </si>
  <si>
    <t>N/A</t>
  </si>
  <si>
    <t>a.  Relevant initial test to determine whether goodwill could be impaired</t>
  </si>
  <si>
    <t>12/31 Carrying value</t>
  </si>
  <si>
    <t>12/31 Fair value</t>
  </si>
  <si>
    <t>Result:</t>
  </si>
  <si>
    <t>b.  Calculation of Lydia reporting unit loss for the year</t>
  </si>
  <si>
    <t>Fair value of assets and liabilities</t>
  </si>
  <si>
    <t xml:space="preserve">  Receivables (net)</t>
  </si>
  <si>
    <t xml:space="preserve">  Broadcast licenses</t>
  </si>
  <si>
    <t xml:space="preserve">  Current liabilities</t>
  </si>
  <si>
    <t xml:space="preserve">  Long-term debt</t>
  </si>
  <si>
    <t>Total net fair value</t>
  </si>
  <si>
    <t>Implied fair value for goodwill</t>
  </si>
  <si>
    <t>Carrying value for goodwill</t>
  </si>
  <si>
    <t>Impairment loss</t>
  </si>
  <si>
    <t>Journal entry by Prine:</t>
  </si>
  <si>
    <t>c.  Consolidated net income for the year:</t>
  </si>
  <si>
    <t>12/31 Consolidated goodwill:</t>
  </si>
  <si>
    <t>e.</t>
  </si>
  <si>
    <t>12/31 Consolidated broadcast licenses</t>
  </si>
  <si>
    <t>f.  Consolidated Worksheet</t>
  </si>
  <si>
    <t>PRINE and LYDIA</t>
  </si>
  <si>
    <t>Prine, Inc.</t>
  </si>
  <si>
    <t>Adjusting Entries</t>
  </si>
  <si>
    <t>Net income/loss</t>
  </si>
  <si>
    <t>Net Income</t>
  </si>
  <si>
    <t>Investment in Lydia Co.</t>
  </si>
  <si>
    <t>December 31</t>
  </si>
  <si>
    <t>Fair value of Wolfpack's unrecorded royalty agreements</t>
  </si>
  <si>
    <t>Wolfpack's book value at date of acquisition</t>
  </si>
  <si>
    <t>MICHAEL COMPANY</t>
  </si>
  <si>
    <t xml:space="preserve">  Net income</t>
  </si>
  <si>
    <t xml:space="preserve">  Retained earnings, 1/1/13</t>
  </si>
  <si>
    <t xml:space="preserve">  Retained earnings, 12/31/13</t>
  </si>
  <si>
    <t xml:space="preserve">  Total assets</t>
  </si>
  <si>
    <t xml:space="preserve">  Total liabilities and equity</t>
  </si>
  <si>
    <t xml:space="preserve">  Retained earnings, 12/31</t>
  </si>
  <si>
    <t xml:space="preserve">     Total</t>
  </si>
  <si>
    <t>(To recognize excess acquisition-date fair-value amortizations for the period)</t>
  </si>
  <si>
    <t xml:space="preserve">   based on individual fair values:</t>
  </si>
  <si>
    <t xml:space="preserve">  To in-process research and development</t>
  </si>
  <si>
    <t xml:space="preserve">  To equipment (8 year remaining life)</t>
  </si>
  <si>
    <t xml:space="preserve">  To goodwill (indefinite life)</t>
  </si>
  <si>
    <t>12/31 Fair value for Lydia</t>
  </si>
  <si>
    <t xml:space="preserve">  Movie library</t>
  </si>
  <si>
    <t>Given Data P03-36:</t>
  </si>
  <si>
    <t>Problem 03-36</t>
  </si>
  <si>
    <t>Given Data P03-35:</t>
  </si>
  <si>
    <t>Problem 03-35</t>
  </si>
  <si>
    <t>Given Data P03-34:</t>
  </si>
  <si>
    <t>Problem 03-34</t>
  </si>
  <si>
    <t>Given Data P03-27:</t>
  </si>
  <si>
    <t>Problem 03-27</t>
  </si>
  <si>
    <t>Not given</t>
  </si>
  <si>
    <t>(To remove intra-entity dividend payments)</t>
  </si>
  <si>
    <t>Increased present value of contingency at 12/31/12</t>
  </si>
  <si>
    <t>2012 Increase in book value of subsidiary</t>
  </si>
  <si>
    <t>2012 Excess amortizations</t>
  </si>
  <si>
    <t>Schedule 1 - Acquisition-Date Fair Value Allocation and Amortization</t>
  </si>
  <si>
    <t>Investment in Jasmine Company - 12/31/13</t>
  </si>
  <si>
    <t xml:space="preserve">  Investment in Jasmine Company 12/31/13</t>
  </si>
  <si>
    <t>Allocation of acquisition-date fair value</t>
  </si>
  <si>
    <t>Salsa's balance sheet at 1/1/11:</t>
  </si>
  <si>
    <t>Future benefits expected from Salsa 's R &amp; D</t>
  </si>
  <si>
    <t>Trial Balances</t>
  </si>
  <si>
    <t xml:space="preserve">   Net income</t>
  </si>
  <si>
    <t xml:space="preserve">   Retained earnings, 12/31/13</t>
  </si>
  <si>
    <t>Consideration transferred 1/1/12</t>
  </si>
  <si>
    <t>Investment balance 12/31/13</t>
  </si>
  <si>
    <t>a. Picante 1/1/12 Investment in Salsa account balance</t>
  </si>
  <si>
    <t xml:space="preserve">   Increase in Salsa's RE to 1/1/13</t>
  </si>
  <si>
    <t xml:space="preserve">   In-process R&amp;D write-off in 2012</t>
  </si>
  <si>
    <t xml:space="preserve">   Amortization 2012</t>
  </si>
  <si>
    <t xml:space="preserve">   Income 2013</t>
  </si>
  <si>
    <t xml:space="preserve">   Dividends paid in 2013</t>
  </si>
  <si>
    <t xml:space="preserve">   Amortization 2013</t>
  </si>
  <si>
    <t>PICANTE AND SUBSIDIARY SALSA</t>
  </si>
  <si>
    <t>Consolidated Worksheet</t>
  </si>
  <si>
    <t>Retained earnings 12/31/13</t>
  </si>
  <si>
    <t>Retained earnings 1/1/13</t>
  </si>
  <si>
    <t>Lydia's goodwill at acquisition</t>
  </si>
  <si>
    <t>Given Data P03-26:</t>
  </si>
  <si>
    <t>Problem 03-26</t>
  </si>
  <si>
    <t>Part c. only</t>
  </si>
  <si>
    <t>PATRICK CORPORATION</t>
  </si>
  <si>
    <t>O'Brian Company outstanding common stock</t>
  </si>
  <si>
    <t xml:space="preserve">  acquired by Patrick Corporation</t>
  </si>
  <si>
    <t>O'Brien's reported retained earnings at date of purchase</t>
  </si>
  <si>
    <t>Book value for O'Brien at date of purchase</t>
  </si>
  <si>
    <t>O'Brien's royalty agreements undervalued by</t>
  </si>
  <si>
    <t>Remaining life of O'Brien's royalty agreements - years</t>
  </si>
  <si>
    <t>Fair value of O'Brien's trademark</t>
  </si>
  <si>
    <t>Remaining life of O'Brien's trademark - years</t>
  </si>
  <si>
    <t>O'Brien</t>
  </si>
  <si>
    <t>Patrick</t>
  </si>
  <si>
    <t>Cash paid by Patrick Corporation</t>
  </si>
  <si>
    <t>Carrying amount of O'Brien's net assets</t>
  </si>
  <si>
    <t>Book</t>
  </si>
  <si>
    <t>Fair</t>
  </si>
  <si>
    <t>Values</t>
  </si>
  <si>
    <t>Trademarks (indefinite life)</t>
  </si>
  <si>
    <t>Customer relationships (5-year life)</t>
  </si>
  <si>
    <t>Equipment (10-year life</t>
  </si>
  <si>
    <t>O'Brien assets unrecorded or differences in valuation:</t>
  </si>
  <si>
    <t>Year-end Financial Statements</t>
  </si>
  <si>
    <t>Income from O'Brien</t>
  </si>
  <si>
    <t xml:space="preserve">  Retained earnings, 1/1</t>
  </si>
  <si>
    <t>Investment in O'Brien</t>
  </si>
  <si>
    <t>Trademarks</t>
  </si>
  <si>
    <t>Customer relationships</t>
  </si>
  <si>
    <t>PATRICK COMPANY AND CONSOLIDATED SUBSIDIARY</t>
  </si>
  <si>
    <t>Income of O'Brien</t>
  </si>
  <si>
    <t>For Year Ending December 31</t>
  </si>
  <si>
    <t>Given Data P03-31:</t>
  </si>
  <si>
    <t>Problem 03-31</t>
  </si>
  <si>
    <t>Santiago outstanding voting stock purchased by Peterson</t>
  </si>
  <si>
    <t>PETERSON CORPORATION</t>
  </si>
  <si>
    <t>Fair value consideration paid to Santiago</t>
  </si>
  <si>
    <t>Santiago book value at acquisition date</t>
  </si>
  <si>
    <t>Patented technology account undervalued</t>
  </si>
  <si>
    <t>Estimated remaining life in years</t>
  </si>
  <si>
    <t>Financial Statements</t>
  </si>
  <si>
    <t>Peterson</t>
  </si>
  <si>
    <t>Corp.</t>
  </si>
  <si>
    <t>Santiago,</t>
  </si>
  <si>
    <t>Inc.</t>
  </si>
  <si>
    <t>Income Statement</t>
  </si>
  <si>
    <t>Gain on bargain purchase</t>
  </si>
  <si>
    <t>Depreciation and amortization</t>
  </si>
  <si>
    <t>Equity earnings from Santiago</t>
  </si>
  <si>
    <t>Statement of Retained Earnings</t>
  </si>
  <si>
    <t>Balance Sheet</t>
  </si>
  <si>
    <t>Investment in Santiago</t>
  </si>
  <si>
    <t>Patented technology</t>
  </si>
  <si>
    <t>Adjustments &amp; Eliminations</t>
  </si>
  <si>
    <t>PETERSON AND CONSOLIDATED SUBSIDIARY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</si>
</sst>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mmmm\ d\,\ yyyy"/>
    <numFmt numFmtId="170" formatCode="_(&quot;$&quot;* #,##0.000_);_(&quot;$&quot;* \(#,##0.000\);_(&quot;$&quot;* &quot;-&quot;??_);_(@_)"/>
    <numFmt numFmtId="171" formatCode="[$-409]dddd\,\ mmmm\ dd\,\ yyyy"/>
    <numFmt numFmtId="172" formatCode="[$-409]mmmm\ d\,\ yyyy;@"/>
    <numFmt numFmtId="173" formatCode="m/d/yy;@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double"/>
    </border>
    <border>
      <left>
        <color indexed="63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44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 style="hair">
        <color indexed="44"/>
      </top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 style="thin"/>
      <bottom style="hair">
        <color indexed="4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5" applyNumberFormat="0" applyAlignment="0" applyProtection="0"/>
    <xf numFmtId="0" fontId="25" fillId="0" borderId="6" applyNumberFormat="0" applyFill="0" applyAlignment="0" applyProtection="0"/>
    <xf numFmtId="41" fontId="26" fillId="8" borderId="0" applyBorder="0" applyAlignment="0" applyProtection="0"/>
    <xf numFmtId="41" fontId="26" fillId="21" borderId="0" applyBorder="0" applyAlignment="0">
      <protection locked="0"/>
    </xf>
    <xf numFmtId="0" fontId="27" fillId="21" borderId="0" applyNumberFormat="0" applyBorder="0" applyAlignment="0" applyProtection="0"/>
    <xf numFmtId="0" fontId="0" fillId="22" borderId="7" applyNumberFormat="0" applyFont="0" applyAlignment="0" applyProtection="0"/>
    <xf numFmtId="0" fontId="28" fillId="23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8" borderId="0" xfId="0" applyFill="1" applyAlignment="1">
      <alignment/>
    </xf>
    <xf numFmtId="168" fontId="0" fillId="8" borderId="0" xfId="41" applyNumberFormat="1" applyFont="1" applyFill="1" applyAlignment="1">
      <alignment/>
    </xf>
    <xf numFmtId="0" fontId="0" fillId="0" borderId="0" xfId="0" applyFont="1" applyAlignment="1">
      <alignment/>
    </xf>
    <xf numFmtId="0" fontId="0" fillId="8" borderId="0" xfId="0" applyFont="1" applyFill="1" applyAlignment="1">
      <alignment/>
    </xf>
    <xf numFmtId="9" fontId="0" fillId="8" borderId="0" xfId="0" applyNumberFormat="1" applyFont="1" applyFill="1" applyAlignment="1">
      <alignment/>
    </xf>
    <xf numFmtId="166" fontId="0" fillId="8" borderId="0" xfId="43" applyNumberFormat="1" applyFont="1" applyFill="1" applyAlignment="1">
      <alignment/>
    </xf>
    <xf numFmtId="168" fontId="0" fillId="8" borderId="0" xfId="41" applyNumberFormat="1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0" xfId="0" applyFill="1" applyAlignment="1">
      <alignment horizontal="centerContinuous"/>
    </xf>
    <xf numFmtId="0" fontId="0" fillId="8" borderId="0" xfId="0" applyFont="1" applyFill="1" applyAlignment="1">
      <alignment horizontal="centerContinuous"/>
    </xf>
    <xf numFmtId="0" fontId="0" fillId="8" borderId="0" xfId="0" applyFill="1" applyAlignment="1">
      <alignment horizontal="center"/>
    </xf>
    <xf numFmtId="0" fontId="4" fillId="8" borderId="1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1" fillId="8" borderId="10" xfId="0" applyFont="1" applyFill="1" applyBorder="1" applyAlignment="1" applyProtection="1">
      <alignment horizontal="center"/>
      <protection/>
    </xf>
    <xf numFmtId="0" fontId="1" fillId="8" borderId="10" xfId="0" applyFont="1" applyFill="1" applyBorder="1" applyAlignment="1">
      <alignment/>
    </xf>
    <xf numFmtId="0" fontId="1" fillId="8" borderId="0" xfId="0" applyFont="1" applyFill="1" applyAlignment="1">
      <alignment/>
    </xf>
    <xf numFmtId="0" fontId="0" fillId="8" borderId="0" xfId="0" applyFont="1" applyFill="1" applyAlignment="1" applyProtection="1">
      <alignment/>
      <protection/>
    </xf>
    <xf numFmtId="0" fontId="0" fillId="8" borderId="0" xfId="0" applyFill="1" applyAlignment="1" quotePrefix="1">
      <alignment/>
    </xf>
    <xf numFmtId="0" fontId="1" fillId="8" borderId="11" xfId="0" applyFont="1" applyFill="1" applyBorder="1" applyAlignment="1" quotePrefix="1">
      <alignment/>
    </xf>
    <xf numFmtId="0" fontId="0" fillId="8" borderId="10" xfId="0" applyFill="1" applyBorder="1" applyAlignment="1">
      <alignment horizontal="center"/>
    </xf>
    <xf numFmtId="0" fontId="1" fillId="8" borderId="0" xfId="0" applyFont="1" applyFill="1" applyBorder="1" applyAlignment="1" applyProtection="1">
      <alignment horizontal="left"/>
      <protection/>
    </xf>
    <xf numFmtId="0" fontId="1" fillId="8" borderId="0" xfId="0" applyFont="1" applyFill="1" applyAlignment="1">
      <alignment horizontal="centerContinuous"/>
    </xf>
    <xf numFmtId="169" fontId="0" fillId="8" borderId="0" xfId="0" applyNumberFormat="1" applyFont="1" applyFill="1" applyAlignment="1">
      <alignment horizontal="centerContinuous"/>
    </xf>
    <xf numFmtId="0" fontId="0" fillId="8" borderId="10" xfId="0" applyFill="1" applyBorder="1" applyAlignment="1">
      <alignment horizontal="centerContinuous"/>
    </xf>
    <xf numFmtId="0" fontId="0" fillId="8" borderId="11" xfId="0" applyFill="1" applyBorder="1" applyAlignment="1">
      <alignment/>
    </xf>
    <xf numFmtId="0" fontId="5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24" borderId="0" xfId="0" applyFill="1" applyAlignment="1">
      <alignment/>
    </xf>
    <xf numFmtId="168" fontId="0" fillId="8" borderId="0" xfId="41" applyNumberFormat="1" applyFill="1" applyAlignment="1">
      <alignment/>
    </xf>
    <xf numFmtId="168" fontId="0" fillId="8" borderId="0" xfId="41" applyNumberFormat="1" applyFill="1" applyBorder="1" applyAlignment="1">
      <alignment/>
    </xf>
    <xf numFmtId="168" fontId="0" fillId="8" borderId="10" xfId="41" applyNumberFormat="1" applyFill="1" applyBorder="1" applyAlignment="1">
      <alignment/>
    </xf>
    <xf numFmtId="0" fontId="1" fillId="8" borderId="11" xfId="0" applyFont="1" applyFill="1" applyBorder="1" applyAlignment="1" applyProtection="1">
      <alignment horizontal="left"/>
      <protection/>
    </xf>
    <xf numFmtId="0" fontId="1" fillId="8" borderId="11" xfId="0" applyFont="1" applyFill="1" applyBorder="1" applyAlignment="1">
      <alignment/>
    </xf>
    <xf numFmtId="0" fontId="0" fillId="8" borderId="0" xfId="0" applyFont="1" applyFill="1" applyBorder="1" applyAlignment="1" applyProtection="1">
      <alignment horizontal="centerContinuous"/>
      <protection/>
    </xf>
    <xf numFmtId="0" fontId="0" fillId="8" borderId="0" xfId="0" applyFill="1" applyBorder="1" applyAlignment="1">
      <alignment horizontal="centerContinuous"/>
    </xf>
    <xf numFmtId="0" fontId="5" fillId="8" borderId="12" xfId="0" applyFont="1" applyFill="1" applyBorder="1" applyAlignment="1">
      <alignment horizontal="center"/>
    </xf>
    <xf numFmtId="168" fontId="0" fillId="8" borderId="0" xfId="0" applyNumberFormat="1" applyFill="1" applyAlignment="1">
      <alignment/>
    </xf>
    <xf numFmtId="0" fontId="0" fillId="8" borderId="0" xfId="0" applyFont="1" applyFill="1" applyBorder="1" applyAlignment="1" quotePrefix="1">
      <alignment/>
    </xf>
    <xf numFmtId="0" fontId="0" fillId="8" borderId="11" xfId="0" applyFont="1" applyFill="1" applyBorder="1" applyAlignment="1" applyProtection="1">
      <alignment/>
      <protection/>
    </xf>
    <xf numFmtId="0" fontId="0" fillId="8" borderId="13" xfId="0" applyFont="1" applyFill="1" applyBorder="1" applyAlignment="1">
      <alignment/>
    </xf>
    <xf numFmtId="0" fontId="5" fillId="8" borderId="0" xfId="0" applyFont="1" applyFill="1" applyAlignment="1">
      <alignment horizontal="center"/>
    </xf>
    <xf numFmtId="0" fontId="1" fillId="8" borderId="0" xfId="0" applyFont="1" applyFill="1" applyAlignment="1" quotePrefix="1">
      <alignment/>
    </xf>
    <xf numFmtId="0" fontId="1" fillId="8" borderId="13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8" borderId="0" xfId="0" applyFill="1" applyBorder="1" applyAlignment="1">
      <alignment/>
    </xf>
    <xf numFmtId="0" fontId="5" fillId="8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8" borderId="13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5" fillId="8" borderId="0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0" fillId="8" borderId="0" xfId="0" applyFont="1" applyFill="1" applyAlignment="1">
      <alignment/>
    </xf>
    <xf numFmtId="0" fontId="0" fillId="8" borderId="0" xfId="0" applyFont="1" applyFill="1" applyBorder="1" applyAlignment="1" applyProtection="1">
      <alignment/>
      <protection/>
    </xf>
    <xf numFmtId="0" fontId="9" fillId="8" borderId="0" xfId="0" applyFont="1" applyFill="1" applyAlignment="1">
      <alignment horizontal="centerContinuous"/>
    </xf>
    <xf numFmtId="169" fontId="9" fillId="8" borderId="0" xfId="0" applyNumberFormat="1" applyFont="1" applyFill="1" applyAlignment="1">
      <alignment horizontal="centerContinuous"/>
    </xf>
    <xf numFmtId="0" fontId="9" fillId="8" borderId="0" xfId="0" applyFont="1" applyFill="1" applyAlignment="1">
      <alignment/>
    </xf>
    <xf numFmtId="168" fontId="9" fillId="8" borderId="0" xfId="41" applyNumberFormat="1" applyFont="1" applyFill="1" applyAlignment="1">
      <alignment/>
    </xf>
    <xf numFmtId="0" fontId="9" fillId="8" borderId="0" xfId="0" applyFont="1" applyFill="1" applyBorder="1" applyAlignment="1">
      <alignment/>
    </xf>
    <xf numFmtId="168" fontId="9" fillId="8" borderId="0" xfId="0" applyNumberFormat="1" applyFont="1" applyFill="1" applyAlignment="1">
      <alignment/>
    </xf>
    <xf numFmtId="168" fontId="0" fillId="21" borderId="0" xfId="41" applyNumberFormat="1" applyFont="1" applyFill="1" applyAlignment="1" applyProtection="1">
      <alignment/>
      <protection locked="0"/>
    </xf>
    <xf numFmtId="168" fontId="0" fillId="21" borderId="14" xfId="41" applyNumberFormat="1" applyFont="1" applyFill="1" applyBorder="1" applyAlignment="1" applyProtection="1">
      <alignment/>
      <protection locked="0"/>
    </xf>
    <xf numFmtId="168" fontId="0" fillId="21" borderId="14" xfId="41" applyNumberFormat="1" applyFont="1" applyFill="1" applyBorder="1" applyAlignment="1" applyProtection="1">
      <alignment horizontal="center"/>
      <protection locked="0"/>
    </xf>
    <xf numFmtId="168" fontId="0" fillId="21" borderId="0" xfId="41" applyNumberFormat="1" applyFont="1" applyFill="1" applyBorder="1" applyAlignment="1" applyProtection="1">
      <alignment horizontal="center"/>
      <protection locked="0"/>
    </xf>
    <xf numFmtId="168" fontId="0" fillId="21" borderId="15" xfId="41" applyNumberFormat="1" applyFont="1" applyFill="1" applyBorder="1" applyAlignment="1" applyProtection="1">
      <alignment/>
      <protection locked="0"/>
    </xf>
    <xf numFmtId="168" fontId="0" fillId="21" borderId="16" xfId="41" applyNumberFormat="1" applyFont="1" applyFill="1" applyBorder="1" applyAlignment="1" applyProtection="1">
      <alignment/>
      <protection locked="0"/>
    </xf>
    <xf numFmtId="168" fontId="0" fillId="21" borderId="0" xfId="41" applyNumberFormat="1" applyFont="1" applyFill="1" applyBorder="1" applyAlignment="1" applyProtection="1">
      <alignment/>
      <protection locked="0"/>
    </xf>
    <xf numFmtId="168" fontId="0" fillId="21" borderId="17" xfId="41" applyNumberFormat="1" applyFont="1" applyFill="1" applyBorder="1" applyAlignment="1" applyProtection="1">
      <alignment horizontal="center"/>
      <protection locked="0"/>
    </xf>
    <xf numFmtId="168" fontId="0" fillId="21" borderId="18" xfId="41" applyNumberFormat="1" applyFont="1" applyFill="1" applyBorder="1" applyAlignment="1" applyProtection="1">
      <alignment horizontal="center"/>
      <protection locked="0"/>
    </xf>
    <xf numFmtId="168" fontId="0" fillId="21" borderId="0" xfId="41" applyNumberFormat="1" applyFill="1" applyAlignment="1" applyProtection="1">
      <alignment/>
      <protection locked="0"/>
    </xf>
    <xf numFmtId="168" fontId="0" fillId="21" borderId="19" xfId="41" applyNumberFormat="1" applyFont="1" applyFill="1" applyBorder="1" applyAlignment="1" applyProtection="1">
      <alignment horizontal="center"/>
      <protection locked="0"/>
    </xf>
    <xf numFmtId="168" fontId="0" fillId="21" borderId="20" xfId="41" applyNumberFormat="1" applyFont="1" applyFill="1" applyBorder="1" applyAlignment="1" applyProtection="1">
      <alignment/>
      <protection locked="0"/>
    </xf>
    <xf numFmtId="0" fontId="1" fillId="8" borderId="10" xfId="0" applyFont="1" applyFill="1" applyBorder="1" applyAlignment="1">
      <alignment horizontal="center"/>
    </xf>
    <xf numFmtId="168" fontId="0" fillId="21" borderId="21" xfId="41" applyNumberFormat="1" applyFont="1" applyFill="1" applyBorder="1" applyAlignment="1" applyProtection="1">
      <alignment horizontal="center"/>
      <protection locked="0"/>
    </xf>
    <xf numFmtId="168" fontId="0" fillId="21" borderId="22" xfId="41" applyNumberFormat="1" applyFont="1" applyFill="1" applyBorder="1" applyAlignment="1" applyProtection="1">
      <alignment/>
      <protection locked="0"/>
    </xf>
    <xf numFmtId="168" fontId="0" fillId="21" borderId="0" xfId="41" applyNumberFormat="1" applyFont="1" applyFill="1" applyAlignment="1" applyProtection="1">
      <alignment/>
      <protection locked="0"/>
    </xf>
    <xf numFmtId="169" fontId="1" fillId="8" borderId="10" xfId="0" applyNumberFormat="1" applyFont="1" applyFill="1" applyBorder="1" applyAlignment="1">
      <alignment horizontal="left"/>
    </xf>
    <xf numFmtId="0" fontId="11" fillId="8" borderId="0" xfId="0" applyFont="1" applyFill="1" applyAlignment="1">
      <alignment/>
    </xf>
    <xf numFmtId="168" fontId="9" fillId="21" borderId="15" xfId="41" applyNumberFormat="1" applyFont="1" applyFill="1" applyBorder="1" applyAlignment="1" applyProtection="1">
      <alignment/>
      <protection locked="0"/>
    </xf>
    <xf numFmtId="168" fontId="9" fillId="21" borderId="0" xfId="41" applyNumberFormat="1" applyFont="1" applyFill="1" applyBorder="1" applyAlignment="1" applyProtection="1">
      <alignment/>
      <protection locked="0"/>
    </xf>
    <xf numFmtId="168" fontId="9" fillId="21" borderId="17" xfId="41" applyNumberFormat="1" applyFont="1" applyFill="1" applyBorder="1" applyAlignment="1" applyProtection="1">
      <alignment horizontal="center"/>
      <protection locked="0"/>
    </xf>
    <xf numFmtId="168" fontId="9" fillId="21" borderId="14" xfId="41" applyNumberFormat="1" applyFont="1" applyFill="1" applyBorder="1" applyAlignment="1" applyProtection="1">
      <alignment/>
      <protection locked="0"/>
    </xf>
    <xf numFmtId="168" fontId="9" fillId="21" borderId="21" xfId="41" applyNumberFormat="1" applyFont="1" applyFill="1" applyBorder="1" applyAlignment="1" applyProtection="1">
      <alignment horizontal="center"/>
      <protection locked="0"/>
    </xf>
    <xf numFmtId="168" fontId="9" fillId="21" borderId="23" xfId="41" applyNumberFormat="1" applyFont="1" applyFill="1" applyBorder="1" applyAlignment="1" applyProtection="1">
      <alignment horizontal="center"/>
      <protection locked="0"/>
    </xf>
    <xf numFmtId="168" fontId="9" fillId="21" borderId="10" xfId="41" applyNumberFormat="1" applyFont="1" applyFill="1" applyBorder="1" applyAlignment="1" applyProtection="1">
      <alignment/>
      <protection locked="0"/>
    </xf>
    <xf numFmtId="168" fontId="9" fillId="21" borderId="0" xfId="41" applyNumberFormat="1" applyFont="1" applyFill="1" applyAlignment="1" applyProtection="1">
      <alignment/>
      <protection locked="0"/>
    </xf>
    <xf numFmtId="168" fontId="9" fillId="21" borderId="14" xfId="41" applyNumberFormat="1" applyFont="1" applyFill="1" applyBorder="1" applyAlignment="1" applyProtection="1">
      <alignment horizontal="center"/>
      <protection locked="0"/>
    </xf>
    <xf numFmtId="42" fontId="0" fillId="8" borderId="0" xfId="0" applyNumberFormat="1" applyFont="1" applyFill="1" applyAlignment="1">
      <alignment/>
    </xf>
    <xf numFmtId="41" fontId="0" fillId="8" borderId="0" xfId="0" applyNumberFormat="1" applyFill="1" applyAlignment="1">
      <alignment/>
    </xf>
    <xf numFmtId="41" fontId="0" fillId="8" borderId="0" xfId="41" applyNumberFormat="1" applyFont="1" applyFill="1" applyAlignment="1">
      <alignment/>
    </xf>
    <xf numFmtId="41" fontId="0" fillId="8" borderId="0" xfId="43" applyNumberFormat="1" applyFont="1" applyFill="1" applyAlignment="1">
      <alignment/>
    </xf>
    <xf numFmtId="42" fontId="0" fillId="8" borderId="0" xfId="0" applyNumberFormat="1" applyFill="1" applyAlignment="1">
      <alignment/>
    </xf>
    <xf numFmtId="42" fontId="0" fillId="8" borderId="0" xfId="41" applyNumberFormat="1" applyFont="1" applyFill="1" applyAlignment="1">
      <alignment/>
    </xf>
    <xf numFmtId="42" fontId="0" fillId="8" borderId="0" xfId="43" applyNumberFormat="1" applyFont="1" applyFill="1" applyAlignment="1">
      <alignment/>
    </xf>
    <xf numFmtId="0" fontId="5" fillId="8" borderId="0" xfId="0" applyFont="1" applyFill="1" applyBorder="1" applyAlignment="1">
      <alignment/>
    </xf>
    <xf numFmtId="0" fontId="0" fillId="8" borderId="0" xfId="0" applyFill="1" applyBorder="1" applyAlignment="1">
      <alignment horizontal="left"/>
    </xf>
    <xf numFmtId="0" fontId="10" fillId="8" borderId="0" xfId="0" applyFont="1" applyFill="1" applyBorder="1" applyAlignment="1">
      <alignment horizontal="center"/>
    </xf>
    <xf numFmtId="41" fontId="0" fillId="21" borderId="0" xfId="0" applyNumberFormat="1" applyFill="1" applyAlignment="1" applyProtection="1">
      <alignment/>
      <protection locked="0"/>
    </xf>
    <xf numFmtId="42" fontId="0" fillId="21" borderId="15" xfId="0" applyNumberFormat="1" applyFill="1" applyBorder="1" applyAlignment="1" applyProtection="1">
      <alignment/>
      <protection locked="0"/>
    </xf>
    <xf numFmtId="41" fontId="0" fillId="21" borderId="15" xfId="0" applyNumberFormat="1" applyFill="1" applyBorder="1" applyAlignment="1" applyProtection="1">
      <alignment/>
      <protection locked="0"/>
    </xf>
    <xf numFmtId="41" fontId="0" fillId="21" borderId="10" xfId="0" applyNumberFormat="1" applyFill="1" applyBorder="1" applyAlignment="1" applyProtection="1">
      <alignment/>
      <protection locked="0"/>
    </xf>
    <xf numFmtId="42" fontId="0" fillId="21" borderId="24" xfId="0" applyNumberFormat="1" applyFill="1" applyBorder="1" applyAlignment="1" applyProtection="1">
      <alignment/>
      <protection locked="0"/>
    </xf>
    <xf numFmtId="0" fontId="1" fillId="8" borderId="0" xfId="0" applyFont="1" applyFill="1" applyAlignment="1">
      <alignment horizontal="center"/>
    </xf>
    <xf numFmtId="14" fontId="1" fillId="8" borderId="10" xfId="0" applyNumberFormat="1" applyFont="1" applyFill="1" applyBorder="1" applyAlignment="1">
      <alignment horizontal="center"/>
    </xf>
    <xf numFmtId="41" fontId="0" fillId="8" borderId="0" xfId="41" applyNumberFormat="1" applyFont="1" applyFill="1" applyAlignment="1">
      <alignment/>
    </xf>
    <xf numFmtId="42" fontId="0" fillId="8" borderId="0" xfId="43" applyNumberFormat="1" applyFont="1" applyFill="1" applyAlignment="1">
      <alignment/>
    </xf>
    <xf numFmtId="42" fontId="0" fillId="8" borderId="24" xfId="43" applyNumberFormat="1" applyFont="1" applyFill="1" applyBorder="1" applyAlignment="1">
      <alignment/>
    </xf>
    <xf numFmtId="42" fontId="0" fillId="8" borderId="0" xfId="41" applyNumberFormat="1" applyFont="1" applyFill="1" applyAlignment="1">
      <alignment/>
    </xf>
    <xf numFmtId="44" fontId="0" fillId="8" borderId="0" xfId="43" applyNumberFormat="1" applyFont="1" applyFill="1" applyAlignment="1">
      <alignment/>
    </xf>
    <xf numFmtId="42" fontId="0" fillId="21" borderId="15" xfId="43" applyNumberFormat="1" applyFont="1" applyFill="1" applyBorder="1" applyAlignment="1" applyProtection="1">
      <alignment/>
      <protection locked="0"/>
    </xf>
    <xf numFmtId="41" fontId="0" fillId="21" borderId="25" xfId="41" applyNumberFormat="1" applyFont="1" applyFill="1" applyBorder="1" applyAlignment="1" applyProtection="1">
      <alignment/>
      <protection locked="0"/>
    </xf>
    <xf numFmtId="42" fontId="0" fillId="21" borderId="0" xfId="43" applyNumberFormat="1" applyFont="1" applyFill="1" applyAlignment="1" applyProtection="1">
      <alignment/>
      <protection locked="0"/>
    </xf>
    <xf numFmtId="42" fontId="0" fillId="21" borderId="26" xfId="0" applyNumberFormat="1" applyFont="1" applyFill="1" applyBorder="1" applyAlignment="1" applyProtection="1">
      <alignment/>
      <protection locked="0"/>
    </xf>
    <xf numFmtId="41" fontId="0" fillId="21" borderId="20" xfId="41" applyNumberFormat="1" applyFont="1" applyFill="1" applyBorder="1" applyAlignment="1" applyProtection="1">
      <alignment/>
      <protection locked="0"/>
    </xf>
    <xf numFmtId="41" fontId="0" fillId="21" borderId="23" xfId="43" applyNumberFormat="1" applyFont="1" applyFill="1" applyBorder="1" applyAlignment="1" applyProtection="1">
      <alignment/>
      <protection locked="0"/>
    </xf>
    <xf numFmtId="41" fontId="0" fillId="21" borderId="0" xfId="41" applyNumberFormat="1" applyFont="1" applyFill="1" applyAlignment="1" applyProtection="1">
      <alignment horizontal="center"/>
      <protection locked="0"/>
    </xf>
    <xf numFmtId="41" fontId="0" fillId="21" borderId="19" xfId="41" applyNumberFormat="1" applyFont="1" applyFill="1" applyBorder="1" applyAlignment="1" applyProtection="1">
      <alignment horizontal="center"/>
      <protection locked="0"/>
    </xf>
    <xf numFmtId="42" fontId="0" fillId="21" borderId="15" xfId="43" applyNumberFormat="1" applyFont="1" applyFill="1" applyBorder="1" applyAlignment="1" applyProtection="1">
      <alignment/>
      <protection locked="0"/>
    </xf>
    <xf numFmtId="42" fontId="0" fillId="21" borderId="27" xfId="43" applyNumberFormat="1" applyFont="1" applyFill="1" applyBorder="1" applyAlignment="1" applyProtection="1">
      <alignment/>
      <protection locked="0"/>
    </xf>
    <xf numFmtId="41" fontId="0" fillId="21" borderId="10" xfId="41" applyNumberFormat="1" applyFont="1" applyFill="1" applyBorder="1" applyAlignment="1" applyProtection="1">
      <alignment/>
      <protection locked="0"/>
    </xf>
    <xf numFmtId="41" fontId="0" fillId="21" borderId="0" xfId="41" applyNumberFormat="1" applyFont="1" applyFill="1" applyAlignment="1" applyProtection="1">
      <alignment/>
      <protection locked="0"/>
    </xf>
    <xf numFmtId="41" fontId="0" fillId="8" borderId="0" xfId="0" applyNumberFormat="1" applyFont="1" applyFill="1" applyBorder="1" applyAlignment="1">
      <alignment horizontal="center"/>
    </xf>
    <xf numFmtId="41" fontId="0" fillId="8" borderId="0" xfId="0" applyNumberFormat="1" applyFont="1" applyFill="1" applyAlignment="1">
      <alignment/>
    </xf>
    <xf numFmtId="41" fontId="0" fillId="8" borderId="10" xfId="41" applyNumberFormat="1" applyFont="1" applyFill="1" applyBorder="1" applyAlignment="1">
      <alignment/>
    </xf>
    <xf numFmtId="41" fontId="0" fillId="8" borderId="0" xfId="41" applyNumberFormat="1" applyFill="1" applyAlignment="1">
      <alignment/>
    </xf>
    <xf numFmtId="41" fontId="0" fillId="8" borderId="0" xfId="43" applyNumberFormat="1" applyFont="1" applyFill="1" applyBorder="1" applyAlignment="1">
      <alignment/>
    </xf>
    <xf numFmtId="41" fontId="0" fillId="8" borderId="0" xfId="41" applyNumberFormat="1" applyFont="1" applyFill="1" applyBorder="1" applyAlignment="1">
      <alignment/>
    </xf>
    <xf numFmtId="41" fontId="0" fillId="21" borderId="28" xfId="41" applyNumberFormat="1" applyFont="1" applyFill="1" applyBorder="1" applyAlignment="1" applyProtection="1">
      <alignment/>
      <protection locked="0"/>
    </xf>
    <xf numFmtId="41" fontId="0" fillId="21" borderId="29" xfId="41" applyNumberFormat="1" applyFont="1" applyFill="1" applyBorder="1" applyAlignment="1" applyProtection="1">
      <alignment/>
      <protection locked="0"/>
    </xf>
    <xf numFmtId="41" fontId="0" fillId="21" borderId="30" xfId="41" applyNumberFormat="1" applyFont="1" applyFill="1" applyBorder="1" applyAlignment="1" applyProtection="1">
      <alignment/>
      <protection locked="0"/>
    </xf>
    <xf numFmtId="41" fontId="0" fillId="21" borderId="16" xfId="41" applyNumberFormat="1" applyFont="1" applyFill="1" applyBorder="1" applyAlignment="1" applyProtection="1">
      <alignment/>
      <protection locked="0"/>
    </xf>
    <xf numFmtId="41" fontId="0" fillId="21" borderId="18" xfId="41" applyNumberFormat="1" applyFill="1" applyBorder="1" applyAlignment="1" applyProtection="1">
      <alignment/>
      <protection locked="0"/>
    </xf>
    <xf numFmtId="41" fontId="0" fillId="21" borderId="31" xfId="41" applyNumberFormat="1" applyFill="1" applyBorder="1" applyAlignment="1" applyProtection="1">
      <alignment/>
      <protection locked="0"/>
    </xf>
    <xf numFmtId="41" fontId="0" fillId="21" borderId="0" xfId="41" applyNumberFormat="1" applyFill="1" applyBorder="1" applyAlignment="1" applyProtection="1">
      <alignment/>
      <protection locked="0"/>
    </xf>
    <xf numFmtId="41" fontId="0" fillId="21" borderId="32" xfId="41" applyNumberFormat="1" applyFont="1" applyFill="1" applyBorder="1" applyAlignment="1" applyProtection="1">
      <alignment/>
      <protection locked="0"/>
    </xf>
    <xf numFmtId="41" fontId="0" fillId="21" borderId="10" xfId="41" applyNumberFormat="1" applyFill="1" applyBorder="1" applyAlignment="1" applyProtection="1">
      <alignment/>
      <protection locked="0"/>
    </xf>
    <xf numFmtId="41" fontId="0" fillId="21" borderId="31" xfId="41" applyNumberFormat="1" applyFont="1" applyFill="1" applyBorder="1" applyAlignment="1" applyProtection="1">
      <alignment/>
      <protection locked="0"/>
    </xf>
    <xf numFmtId="41" fontId="0" fillId="21" borderId="33" xfId="41" applyNumberFormat="1" applyFill="1" applyBorder="1" applyAlignment="1" applyProtection="1">
      <alignment/>
      <protection locked="0"/>
    </xf>
    <xf numFmtId="41" fontId="0" fillId="21" borderId="25" xfId="41" applyNumberFormat="1" applyFill="1" applyBorder="1" applyAlignment="1" applyProtection="1">
      <alignment/>
      <protection locked="0"/>
    </xf>
    <xf numFmtId="42" fontId="0" fillId="8" borderId="24" xfId="43" applyNumberFormat="1" applyFont="1" applyFill="1" applyBorder="1" applyAlignment="1">
      <alignment/>
    </xf>
    <xf numFmtId="42" fontId="0" fillId="21" borderId="24" xfId="43" applyNumberFormat="1" applyFont="1" applyFill="1" applyBorder="1" applyAlignment="1" applyProtection="1">
      <alignment/>
      <protection locked="0"/>
    </xf>
    <xf numFmtId="42" fontId="0" fillId="21" borderId="34" xfId="43" applyNumberFormat="1" applyFont="1" applyFill="1" applyBorder="1" applyAlignment="1" applyProtection="1">
      <alignment/>
      <protection locked="0"/>
    </xf>
    <xf numFmtId="41" fontId="0" fillId="21" borderId="32" xfId="41" applyNumberFormat="1" applyFont="1" applyFill="1" applyBorder="1" applyAlignment="1" applyProtection="1">
      <alignment/>
      <protection locked="0"/>
    </xf>
    <xf numFmtId="41" fontId="0" fillId="21" borderId="33" xfId="41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8" borderId="10" xfId="0" applyFont="1" applyFill="1" applyBorder="1" applyAlignment="1">
      <alignment horizontal="centerContinuous"/>
    </xf>
    <xf numFmtId="42" fontId="0" fillId="21" borderId="35" xfId="41" applyNumberFormat="1" applyFont="1" applyFill="1" applyBorder="1" applyAlignment="1" applyProtection="1">
      <alignment/>
      <protection locked="0"/>
    </xf>
    <xf numFmtId="42" fontId="0" fillId="8" borderId="0" xfId="43" applyNumberFormat="1" applyFill="1" applyAlignment="1">
      <alignment/>
    </xf>
    <xf numFmtId="42" fontId="0" fillId="8" borderId="24" xfId="43" applyNumberFormat="1" applyFill="1" applyBorder="1" applyAlignment="1">
      <alignment/>
    </xf>
    <xf numFmtId="42" fontId="0" fillId="8" borderId="0" xfId="41" applyNumberFormat="1" applyFill="1" applyAlignment="1">
      <alignment/>
    </xf>
    <xf numFmtId="41" fontId="0" fillId="21" borderId="21" xfId="41" applyNumberFormat="1" applyFont="1" applyFill="1" applyBorder="1" applyAlignment="1" applyProtection="1">
      <alignment/>
      <protection locked="0"/>
    </xf>
    <xf numFmtId="41" fontId="0" fillId="21" borderId="36" xfId="41" applyNumberFormat="1" applyFont="1" applyFill="1" applyBorder="1" applyAlignment="1" applyProtection="1">
      <alignment/>
      <protection locked="0"/>
    </xf>
    <xf numFmtId="42" fontId="0" fillId="21" borderId="35" xfId="43" applyNumberFormat="1" applyFont="1" applyFill="1" applyBorder="1" applyAlignment="1" applyProtection="1">
      <alignment/>
      <protection locked="0"/>
    </xf>
    <xf numFmtId="42" fontId="0" fillId="21" borderId="37" xfId="41" applyNumberFormat="1" applyFont="1" applyFill="1" applyBorder="1" applyAlignment="1" applyProtection="1">
      <alignment/>
      <protection locked="0"/>
    </xf>
    <xf numFmtId="42" fontId="0" fillId="8" borderId="10" xfId="41" applyNumberFormat="1" applyFill="1" applyBorder="1" applyAlignment="1">
      <alignment/>
    </xf>
    <xf numFmtId="42" fontId="0" fillId="8" borderId="10" xfId="0" applyNumberFormat="1" applyFill="1" applyBorder="1" applyAlignment="1">
      <alignment/>
    </xf>
    <xf numFmtId="41" fontId="0" fillId="21" borderId="38" xfId="41" applyNumberFormat="1" applyFill="1" applyBorder="1" applyAlignment="1" applyProtection="1">
      <alignment/>
      <protection locked="0"/>
    </xf>
    <xf numFmtId="41" fontId="0" fillId="21" borderId="13" xfId="41" applyNumberFormat="1" applyFill="1" applyBorder="1" applyAlignment="1" applyProtection="1">
      <alignment/>
      <protection locked="0"/>
    </xf>
    <xf numFmtId="0" fontId="1" fillId="8" borderId="0" xfId="0" applyFont="1" applyFill="1" applyBorder="1" applyAlignment="1" quotePrefix="1">
      <alignment/>
    </xf>
    <xf numFmtId="41" fontId="0" fillId="8" borderId="0" xfId="41" applyNumberFormat="1" applyFont="1" applyFill="1" applyAlignment="1">
      <alignment horizontal="right"/>
    </xf>
    <xf numFmtId="41" fontId="0" fillId="21" borderId="22" xfId="41" applyNumberFormat="1" applyFont="1" applyFill="1" applyBorder="1" applyAlignment="1" applyProtection="1">
      <alignment/>
      <protection locked="0"/>
    </xf>
    <xf numFmtId="41" fontId="0" fillId="21" borderId="29" xfId="41" applyNumberFormat="1" applyFont="1" applyFill="1" applyBorder="1" applyAlignment="1" applyProtection="1">
      <alignment/>
      <protection locked="0"/>
    </xf>
    <xf numFmtId="41" fontId="0" fillId="21" borderId="0" xfId="41" applyNumberFormat="1" applyFont="1" applyFill="1" applyAlignment="1" applyProtection="1">
      <alignment/>
      <protection locked="0"/>
    </xf>
    <xf numFmtId="41" fontId="0" fillId="21" borderId="18" xfId="41" applyNumberFormat="1" applyFont="1" applyFill="1" applyBorder="1" applyAlignment="1" applyProtection="1">
      <alignment/>
      <protection locked="0"/>
    </xf>
    <xf numFmtId="41" fontId="0" fillId="21" borderId="19" xfId="41" applyNumberFormat="1" applyFont="1" applyFill="1" applyBorder="1" applyAlignment="1" applyProtection="1">
      <alignment horizontal="center"/>
      <protection locked="0"/>
    </xf>
    <xf numFmtId="41" fontId="0" fillId="21" borderId="14" xfId="41" applyNumberFormat="1" applyFill="1" applyBorder="1" applyAlignment="1" applyProtection="1">
      <alignment/>
      <protection locked="0"/>
    </xf>
    <xf numFmtId="41" fontId="0" fillId="21" borderId="17" xfId="41" applyNumberFormat="1" applyFill="1" applyBorder="1" applyAlignment="1" applyProtection="1">
      <alignment/>
      <protection locked="0"/>
    </xf>
    <xf numFmtId="41" fontId="0" fillId="21" borderId="15" xfId="41" applyNumberForma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2" fontId="0" fillId="21" borderId="39" xfId="43" applyNumberFormat="1" applyFont="1" applyFill="1" applyBorder="1" applyAlignment="1" applyProtection="1">
      <alignment/>
      <protection locked="0"/>
    </xf>
    <xf numFmtId="42" fontId="0" fillId="21" borderId="34" xfId="0" applyNumberFormat="1" applyFont="1" applyFill="1" applyBorder="1" applyAlignment="1" applyProtection="1">
      <alignment horizontal="center"/>
      <protection locked="0"/>
    </xf>
    <xf numFmtId="41" fontId="0" fillId="21" borderId="35" xfId="41" applyNumberFormat="1" applyFont="1" applyFill="1" applyBorder="1" applyAlignment="1" applyProtection="1">
      <alignment/>
      <protection locked="0"/>
    </xf>
    <xf numFmtId="41" fontId="0" fillId="21" borderId="35" xfId="41" applyNumberFormat="1" applyFont="1" applyFill="1" applyBorder="1" applyAlignment="1" applyProtection="1">
      <alignment horizontal="center"/>
      <protection locked="0"/>
    </xf>
    <xf numFmtId="41" fontId="0" fillId="21" borderId="31" xfId="41" applyNumberFormat="1" applyFont="1" applyFill="1" applyBorder="1" applyAlignment="1" applyProtection="1">
      <alignment horizontal="center"/>
      <protection locked="0"/>
    </xf>
    <xf numFmtId="41" fontId="0" fillId="21" borderId="14" xfId="41" applyNumberFormat="1" applyFont="1" applyFill="1" applyBorder="1" applyAlignment="1" applyProtection="1">
      <alignment/>
      <protection locked="0"/>
    </xf>
    <xf numFmtId="42" fontId="0" fillId="21" borderId="0" xfId="43" applyNumberFormat="1" applyFont="1" applyFill="1" applyAlignment="1" applyProtection="1">
      <alignment/>
      <protection locked="0"/>
    </xf>
    <xf numFmtId="42" fontId="0" fillId="21" borderId="24" xfId="43" applyNumberFormat="1" applyFont="1" applyFill="1" applyBorder="1" applyAlignment="1" applyProtection="1">
      <alignment/>
      <protection locked="0"/>
    </xf>
    <xf numFmtId="41" fontId="0" fillId="21" borderId="20" xfId="41" applyNumberFormat="1" applyFont="1" applyFill="1" applyBorder="1" applyAlignment="1" applyProtection="1">
      <alignment/>
      <protection locked="0"/>
    </xf>
    <xf numFmtId="41" fontId="0" fillId="8" borderId="11" xfId="0" applyNumberFormat="1" applyFill="1" applyBorder="1" applyAlignment="1">
      <alignment/>
    </xf>
    <xf numFmtId="41" fontId="0" fillId="21" borderId="0" xfId="41" applyNumberFormat="1" applyFont="1" applyFill="1" applyBorder="1" applyAlignment="1" applyProtection="1">
      <alignment/>
      <protection locked="0"/>
    </xf>
    <xf numFmtId="42" fontId="0" fillId="21" borderId="40" xfId="43" applyNumberFormat="1" applyFont="1" applyFill="1" applyBorder="1" applyAlignment="1" applyProtection="1">
      <alignment/>
      <protection locked="0"/>
    </xf>
    <xf numFmtId="41" fontId="0" fillId="8" borderId="10" xfId="41" applyNumberFormat="1" applyFont="1" applyFill="1" applyBorder="1" applyAlignment="1">
      <alignment/>
    </xf>
    <xf numFmtId="41" fontId="0" fillId="21" borderId="0" xfId="41" applyNumberFormat="1" applyFont="1" applyFill="1" applyAlignment="1" applyProtection="1">
      <alignment/>
      <protection locked="0"/>
    </xf>
    <xf numFmtId="41" fontId="0" fillId="21" borderId="14" xfId="41" applyNumberFormat="1" applyFont="1" applyFill="1" applyBorder="1" applyAlignment="1" applyProtection="1">
      <alignment/>
      <protection locked="0"/>
    </xf>
    <xf numFmtId="42" fontId="0" fillId="21" borderId="0" xfId="41" applyNumberFormat="1" applyFont="1" applyFill="1" applyAlignment="1" applyProtection="1">
      <alignment/>
      <protection locked="0"/>
    </xf>
    <xf numFmtId="0" fontId="8" fillId="8" borderId="0" xfId="0" applyFont="1" applyFill="1" applyAlignment="1">
      <alignment horizontal="center"/>
    </xf>
    <xf numFmtId="0" fontId="8" fillId="8" borderId="0" xfId="0" applyFont="1" applyFill="1" applyAlignment="1">
      <alignment/>
    </xf>
    <xf numFmtId="0" fontId="8" fillId="8" borderId="10" xfId="0" applyFont="1" applyFill="1" applyBorder="1" applyAlignment="1">
      <alignment horizontal="centerContinuous"/>
    </xf>
    <xf numFmtId="0" fontId="8" fillId="8" borderId="10" xfId="0" applyFont="1" applyFill="1" applyBorder="1" applyAlignment="1">
      <alignment horizontal="center"/>
    </xf>
    <xf numFmtId="0" fontId="8" fillId="8" borderId="11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41" fontId="9" fillId="8" borderId="0" xfId="43" applyNumberFormat="1" applyFont="1" applyFill="1" applyAlignment="1">
      <alignment/>
    </xf>
    <xf numFmtId="41" fontId="9" fillId="8" borderId="0" xfId="41" applyNumberFormat="1" applyFont="1" applyFill="1" applyAlignment="1">
      <alignment/>
    </xf>
    <xf numFmtId="41" fontId="9" fillId="8" borderId="24" xfId="43" applyNumberFormat="1" applyFont="1" applyFill="1" applyBorder="1" applyAlignment="1">
      <alignment/>
    </xf>
    <xf numFmtId="41" fontId="9" fillId="8" borderId="0" xfId="0" applyNumberFormat="1" applyFont="1" applyFill="1" applyAlignment="1">
      <alignment/>
    </xf>
    <xf numFmtId="41" fontId="9" fillId="8" borderId="0" xfId="43" applyNumberFormat="1" applyFont="1" applyFill="1" applyBorder="1" applyAlignment="1">
      <alignment/>
    </xf>
    <xf numFmtId="41" fontId="9" fillId="8" borderId="0" xfId="41" applyNumberFormat="1" applyFont="1" applyFill="1" applyBorder="1" applyAlignment="1">
      <alignment/>
    </xf>
    <xf numFmtId="41" fontId="9" fillId="8" borderId="10" xfId="41" applyNumberFormat="1" applyFont="1" applyFill="1" applyBorder="1" applyAlignment="1">
      <alignment/>
    </xf>
    <xf numFmtId="41" fontId="9" fillId="8" borderId="40" xfId="43" applyNumberFormat="1" applyFont="1" applyFill="1" applyBorder="1" applyAlignment="1">
      <alignment/>
    </xf>
    <xf numFmtId="41" fontId="9" fillId="21" borderId="28" xfId="41" applyNumberFormat="1" applyFont="1" applyFill="1" applyBorder="1" applyAlignment="1" applyProtection="1">
      <alignment/>
      <protection locked="0"/>
    </xf>
    <xf numFmtId="41" fontId="9" fillId="21" borderId="0" xfId="41" applyNumberFormat="1" applyFont="1" applyFill="1" applyAlignment="1" applyProtection="1">
      <alignment/>
      <protection locked="0"/>
    </xf>
    <xf numFmtId="41" fontId="9" fillId="21" borderId="29" xfId="41" applyNumberFormat="1" applyFont="1" applyFill="1" applyBorder="1" applyAlignment="1" applyProtection="1">
      <alignment/>
      <protection locked="0"/>
    </xf>
    <xf numFmtId="41" fontId="9" fillId="21" borderId="14" xfId="41" applyNumberFormat="1" applyFont="1" applyFill="1" applyBorder="1" applyAlignment="1" applyProtection="1">
      <alignment/>
      <protection locked="0"/>
    </xf>
    <xf numFmtId="41" fontId="9" fillId="8" borderId="0" xfId="0" applyNumberFormat="1" applyFont="1" applyFill="1" applyBorder="1" applyAlignment="1">
      <alignment horizontal="center"/>
    </xf>
    <xf numFmtId="41" fontId="9" fillId="8" borderId="0" xfId="0" applyNumberFormat="1" applyFont="1" applyFill="1" applyBorder="1" applyAlignment="1">
      <alignment/>
    </xf>
    <xf numFmtId="41" fontId="9" fillId="21" borderId="30" xfId="41" applyNumberFormat="1" applyFont="1" applyFill="1" applyBorder="1" applyAlignment="1" applyProtection="1">
      <alignment/>
      <protection locked="0"/>
    </xf>
    <xf numFmtId="41" fontId="9" fillId="21" borderId="15" xfId="41" applyNumberFormat="1" applyFont="1" applyFill="1" applyBorder="1" applyAlignment="1" applyProtection="1">
      <alignment/>
      <protection locked="0"/>
    </xf>
    <xf numFmtId="41" fontId="9" fillId="21" borderId="31" xfId="41" applyNumberFormat="1" applyFont="1" applyFill="1" applyBorder="1" applyAlignment="1" applyProtection="1">
      <alignment/>
      <protection locked="0"/>
    </xf>
    <xf numFmtId="41" fontId="9" fillId="21" borderId="14" xfId="41" applyNumberFormat="1" applyFont="1" applyFill="1" applyBorder="1" applyAlignment="1" applyProtection="1">
      <alignment horizontal="center"/>
      <protection locked="0"/>
    </xf>
    <xf numFmtId="41" fontId="9" fillId="21" borderId="16" xfId="41" applyNumberFormat="1" applyFont="1" applyFill="1" applyBorder="1" applyAlignment="1" applyProtection="1">
      <alignment/>
      <protection locked="0"/>
    </xf>
    <xf numFmtId="41" fontId="9" fillId="21" borderId="23" xfId="41" applyNumberFormat="1" applyFont="1" applyFill="1" applyBorder="1" applyAlignment="1" applyProtection="1">
      <alignment/>
      <protection locked="0"/>
    </xf>
    <xf numFmtId="41" fontId="9" fillId="21" borderId="10" xfId="41" applyNumberFormat="1" applyFont="1" applyFill="1" applyBorder="1" applyAlignment="1" applyProtection="1">
      <alignment/>
      <protection locked="0"/>
    </xf>
    <xf numFmtId="41" fontId="9" fillId="21" borderId="38" xfId="41" applyNumberFormat="1" applyFont="1" applyFill="1" applyBorder="1" applyAlignment="1" applyProtection="1">
      <alignment/>
      <protection locked="0"/>
    </xf>
    <xf numFmtId="41" fontId="9" fillId="21" borderId="31" xfId="43" applyNumberFormat="1" applyFont="1" applyFill="1" applyBorder="1" applyAlignment="1" applyProtection="1">
      <alignment/>
      <protection locked="0"/>
    </xf>
    <xf numFmtId="41" fontId="9" fillId="21" borderId="0" xfId="41" applyNumberFormat="1" applyFont="1" applyFill="1" applyBorder="1" applyAlignment="1" applyProtection="1">
      <alignment/>
      <protection locked="0"/>
    </xf>
    <xf numFmtId="41" fontId="9" fillId="21" borderId="24" xfId="41" applyNumberFormat="1" applyFont="1" applyFill="1" applyBorder="1" applyAlignment="1" applyProtection="1">
      <alignment/>
      <protection locked="0"/>
    </xf>
    <xf numFmtId="41" fontId="9" fillId="21" borderId="24" xfId="43" applyNumberFormat="1" applyFont="1" applyFill="1" applyBorder="1" applyAlignment="1" applyProtection="1">
      <alignment/>
      <protection locked="0"/>
    </xf>
    <xf numFmtId="41" fontId="9" fillId="21" borderId="40" xfId="43" applyNumberFormat="1" applyFont="1" applyFill="1" applyBorder="1" applyAlignment="1" applyProtection="1">
      <alignment/>
      <protection locked="0"/>
    </xf>
    <xf numFmtId="16" fontId="1" fillId="8" borderId="10" xfId="0" applyNumberFormat="1" applyFont="1" applyFill="1" applyBorder="1" applyAlignment="1" quotePrefix="1">
      <alignment horizontal="center"/>
    </xf>
    <xf numFmtId="168" fontId="1" fillId="8" borderId="10" xfId="41" applyNumberFormat="1" applyFont="1" applyFill="1" applyBorder="1" applyAlignment="1" quotePrefix="1">
      <alignment horizontal="center"/>
    </xf>
    <xf numFmtId="41" fontId="0" fillId="8" borderId="0" xfId="0" applyNumberFormat="1" applyFill="1" applyAlignment="1">
      <alignment horizontal="center"/>
    </xf>
    <xf numFmtId="41" fontId="1" fillId="8" borderId="10" xfId="0" applyNumberFormat="1" applyFont="1" applyFill="1" applyBorder="1" applyAlignment="1">
      <alignment horizontal="center"/>
    </xf>
    <xf numFmtId="41" fontId="0" fillId="8" borderId="0" xfId="41" applyNumberFormat="1" applyFont="1" applyFill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8" borderId="0" xfId="0" applyFont="1" applyFill="1" applyAlignment="1" applyProtection="1">
      <alignment/>
      <protection/>
    </xf>
    <xf numFmtId="41" fontId="0" fillId="8" borderId="0" xfId="41" applyNumberFormat="1" applyFill="1" applyBorder="1" applyAlignment="1">
      <alignment/>
    </xf>
    <xf numFmtId="41" fontId="0" fillId="8" borderId="0" xfId="0" applyNumberFormat="1" applyFill="1" applyBorder="1" applyAlignment="1">
      <alignment/>
    </xf>
    <xf numFmtId="41" fontId="9" fillId="21" borderId="17" xfId="41" applyNumberFormat="1" applyFont="1" applyFill="1" applyBorder="1" applyAlignment="1" applyProtection="1">
      <alignment/>
      <protection locked="0"/>
    </xf>
    <xf numFmtId="168" fontId="9" fillId="8" borderId="0" xfId="41" applyNumberFormat="1" applyFont="1" applyFill="1" applyBorder="1" applyAlignment="1">
      <alignment/>
    </xf>
    <xf numFmtId="41" fontId="9" fillId="21" borderId="17" xfId="41" applyNumberFormat="1" applyFont="1" applyFill="1" applyBorder="1" applyAlignment="1" applyProtection="1">
      <alignment horizontal="center"/>
      <protection locked="0"/>
    </xf>
    <xf numFmtId="42" fontId="0" fillId="21" borderId="0" xfId="0" applyNumberFormat="1" applyFill="1" applyAlignment="1" applyProtection="1">
      <alignment/>
      <protection locked="0"/>
    </xf>
    <xf numFmtId="41" fontId="26" fillId="8" borderId="0" xfId="55" applyAlignment="1" applyProtection="1">
      <alignment/>
      <protection locked="0"/>
    </xf>
    <xf numFmtId="41" fontId="0" fillId="21" borderId="0" xfId="0" applyNumberFormat="1" applyFill="1" applyAlignment="1" applyProtection="1">
      <alignment/>
      <protection locked="0"/>
    </xf>
    <xf numFmtId="42" fontId="0" fillId="21" borderId="24" xfId="0" applyNumberFormat="1" applyFill="1" applyBorder="1" applyAlignment="1" applyProtection="1">
      <alignment/>
      <protection locked="0"/>
    </xf>
    <xf numFmtId="41" fontId="0" fillId="21" borderId="20" xfId="0" applyNumberFormat="1" applyFill="1" applyBorder="1" applyAlignment="1" applyProtection="1">
      <alignment/>
      <protection locked="0"/>
    </xf>
    <xf numFmtId="41" fontId="0" fillId="21" borderId="27" xfId="0" applyNumberFormat="1" applyFill="1" applyBorder="1" applyAlignment="1" applyProtection="1">
      <alignment/>
      <protection locked="0"/>
    </xf>
    <xf numFmtId="41" fontId="0" fillId="21" borderId="10" xfId="0" applyNumberFormat="1" applyFill="1" applyBorder="1" applyAlignment="1" applyProtection="1">
      <alignment/>
      <protection locked="0"/>
    </xf>
    <xf numFmtId="41" fontId="26" fillId="8" borderId="0" xfId="55" applyBorder="1" applyAlignment="1" applyProtection="1">
      <alignment/>
      <protection locked="0"/>
    </xf>
    <xf numFmtId="41" fontId="5" fillId="8" borderId="0" xfId="0" applyNumberFormat="1" applyFont="1" applyFill="1" applyBorder="1" applyAlignment="1">
      <alignment/>
    </xf>
    <xf numFmtId="41" fontId="5" fillId="8" borderId="0" xfId="0" applyNumberFormat="1" applyFont="1" applyFill="1" applyBorder="1" applyAlignment="1">
      <alignment horizontal="center"/>
    </xf>
    <xf numFmtId="42" fontId="0" fillId="21" borderId="40" xfId="0" applyNumberFormat="1" applyFill="1" applyBorder="1" applyAlignment="1" applyProtection="1">
      <alignment/>
      <protection locked="0"/>
    </xf>
    <xf numFmtId="42" fontId="0" fillId="21" borderId="15" xfId="0" applyNumberFormat="1" applyFill="1" applyBorder="1" applyAlignment="1" applyProtection="1">
      <alignment/>
      <protection locked="0"/>
    </xf>
    <xf numFmtId="41" fontId="26" fillId="8" borderId="0" xfId="55" applyBorder="1" applyAlignment="1">
      <alignment/>
    </xf>
    <xf numFmtId="41" fontId="26" fillId="8" borderId="0" xfId="55" applyBorder="1" applyAlignment="1">
      <alignment/>
    </xf>
    <xf numFmtId="168" fontId="9" fillId="21" borderId="17" xfId="41" applyNumberFormat="1" applyFont="1" applyFill="1" applyBorder="1" applyAlignment="1" applyProtection="1">
      <alignment/>
      <protection locked="0"/>
    </xf>
    <xf numFmtId="0" fontId="0" fillId="8" borderId="0" xfId="0" applyFont="1" applyFill="1" applyAlignment="1">
      <alignment horizontal="left"/>
    </xf>
    <xf numFmtId="0" fontId="1" fillId="8" borderId="0" xfId="0" applyFont="1" applyFill="1" applyAlignment="1" applyProtection="1">
      <alignment horizontal="center"/>
      <protection/>
    </xf>
    <xf numFmtId="0" fontId="14" fillId="8" borderId="0" xfId="0" applyFont="1" applyFill="1" applyAlignment="1">
      <alignment horizontal="center"/>
    </xf>
    <xf numFmtId="41" fontId="0" fillId="21" borderId="41" xfId="41" applyNumberFormat="1" applyFill="1" applyBorder="1" applyAlignment="1" applyProtection="1">
      <alignment/>
      <protection locked="0"/>
    </xf>
    <xf numFmtId="41" fontId="0" fillId="8" borderId="0" xfId="43" applyNumberFormat="1" applyFont="1" applyFill="1" applyBorder="1" applyAlignment="1">
      <alignment horizontal="center"/>
    </xf>
    <xf numFmtId="41" fontId="0" fillId="8" borderId="24" xfId="0" applyNumberFormat="1" applyFont="1" applyFill="1" applyBorder="1" applyAlignment="1">
      <alignment horizontal="center"/>
    </xf>
    <xf numFmtId="41" fontId="0" fillId="8" borderId="24" xfId="43" applyNumberFormat="1" applyFont="1" applyFill="1" applyBorder="1" applyAlignment="1">
      <alignment/>
    </xf>
    <xf numFmtId="41" fontId="0" fillId="8" borderId="40" xfId="43" applyNumberFormat="1" applyFont="1" applyFill="1" applyBorder="1" applyAlignment="1">
      <alignment/>
    </xf>
    <xf numFmtId="41" fontId="0" fillId="21" borderId="40" xfId="43" applyNumberFormat="1" applyFill="1" applyBorder="1" applyAlignment="1" applyProtection="1">
      <alignment/>
      <protection locked="0"/>
    </xf>
    <xf numFmtId="41" fontId="0" fillId="21" borderId="24" xfId="43" applyNumberFormat="1" applyFont="1" applyFill="1" applyBorder="1" applyAlignment="1" applyProtection="1">
      <alignment/>
      <protection locked="0"/>
    </xf>
    <xf numFmtId="41" fontId="0" fillId="21" borderId="31" xfId="43" applyNumberFormat="1" applyFill="1" applyBorder="1" applyAlignment="1" applyProtection="1">
      <alignment/>
      <protection locked="0"/>
    </xf>
    <xf numFmtId="41" fontId="0" fillId="21" borderId="24" xfId="43" applyNumberFormat="1" applyFill="1" applyBorder="1" applyAlignment="1" applyProtection="1">
      <alignment/>
      <protection locked="0"/>
    </xf>
    <xf numFmtId="41" fontId="0" fillId="21" borderId="24" xfId="56" applyFont="1" applyBorder="1" applyAlignment="1">
      <alignment/>
      <protection locked="0"/>
    </xf>
    <xf numFmtId="41" fontId="0" fillId="21" borderId="39" xfId="56" applyFont="1" applyBorder="1" applyAlignment="1">
      <alignment/>
      <protection locked="0"/>
    </xf>
    <xf numFmtId="41" fontId="0" fillId="8" borderId="0" xfId="43" applyNumberFormat="1" applyFill="1" applyAlignment="1">
      <alignment/>
    </xf>
    <xf numFmtId="41" fontId="0" fillId="8" borderId="24" xfId="43" applyNumberFormat="1" applyFill="1" applyBorder="1" applyAlignment="1">
      <alignment/>
    </xf>
    <xf numFmtId="0" fontId="5" fillId="8" borderId="12" xfId="0" applyFont="1" applyFill="1" applyBorder="1" applyAlignment="1">
      <alignment/>
    </xf>
    <xf numFmtId="168" fontId="0" fillId="8" borderId="0" xfId="41" applyNumberFormat="1" applyFont="1" applyFill="1" applyBorder="1" applyAlignment="1">
      <alignment/>
    </xf>
    <xf numFmtId="41" fontId="0" fillId="8" borderId="0" xfId="41" applyNumberFormat="1" applyFont="1" applyFill="1" applyAlignment="1">
      <alignment horizontal="right"/>
    </xf>
    <xf numFmtId="172" fontId="1" fillId="8" borderId="0" xfId="0" applyNumberFormat="1" applyFont="1" applyFill="1" applyAlignment="1">
      <alignment horizontal="center"/>
    </xf>
    <xf numFmtId="173" fontId="8" fillId="8" borderId="0" xfId="0" applyNumberFormat="1" applyFont="1" applyFill="1" applyAlignment="1">
      <alignment horizontal="center"/>
    </xf>
    <xf numFmtId="41" fontId="0" fillId="0" borderId="0" xfId="0" applyNumberFormat="1" applyAlignment="1">
      <alignment/>
    </xf>
    <xf numFmtId="42" fontId="1" fillId="8" borderId="0" xfId="43" applyNumberFormat="1" applyFont="1" applyFill="1" applyAlignment="1">
      <alignment horizontal="center"/>
    </xf>
    <xf numFmtId="42" fontId="1" fillId="8" borderId="10" xfId="43" applyNumberFormat="1" applyFont="1" applyFill="1" applyBorder="1" applyAlignment="1">
      <alignment horizontal="center"/>
    </xf>
    <xf numFmtId="41" fontId="0" fillId="8" borderId="0" xfId="0" applyNumberFormat="1" applyFont="1" applyFill="1" applyAlignment="1">
      <alignment horizontal="left"/>
    </xf>
    <xf numFmtId="42" fontId="0" fillId="8" borderId="0" xfId="0" applyNumberFormat="1" applyFont="1" applyFill="1" applyAlignment="1">
      <alignment horizontal="left"/>
    </xf>
    <xf numFmtId="41" fontId="26" fillId="8" borderId="0" xfId="55" applyAlignment="1" applyProtection="1">
      <alignment/>
      <protection locked="0"/>
    </xf>
    <xf numFmtId="41" fontId="26" fillId="8" borderId="0" xfId="55" applyAlignment="1" applyProtection="1">
      <alignment/>
      <protection/>
    </xf>
    <xf numFmtId="41" fontId="26" fillId="8" borderId="0" xfId="55" applyBorder="1" applyAlignment="1" applyProtection="1">
      <alignment horizontal="left"/>
      <protection/>
    </xf>
    <xf numFmtId="41" fontId="0" fillId="21" borderId="32" xfId="41" applyNumberFormat="1" applyFill="1" applyBorder="1" applyAlignment="1" applyProtection="1">
      <alignment/>
      <protection locked="0"/>
    </xf>
    <xf numFmtId="168" fontId="0" fillId="21" borderId="0" xfId="41" applyNumberFormat="1" applyFont="1" applyFill="1" applyAlignment="1" applyProtection="1">
      <alignment horizontal="center"/>
      <protection locked="0"/>
    </xf>
    <xf numFmtId="168" fontId="0" fillId="21" borderId="15" xfId="41" applyNumberFormat="1" applyFont="1" applyFill="1" applyBorder="1" applyAlignment="1" applyProtection="1">
      <alignment horizontal="center"/>
      <protection locked="0"/>
    </xf>
    <xf numFmtId="168" fontId="0" fillId="8" borderId="0" xfId="41" applyNumberFormat="1" applyFont="1" applyFill="1" applyBorder="1" applyAlignment="1">
      <alignment horizontal="center"/>
    </xf>
    <xf numFmtId="168" fontId="0" fillId="8" borderId="0" xfId="41" applyNumberFormat="1" applyFont="1" applyFill="1" applyAlignment="1">
      <alignment horizontal="center"/>
    </xf>
    <xf numFmtId="168" fontId="0" fillId="21" borderId="16" xfId="41" applyNumberFormat="1" applyFont="1" applyFill="1" applyBorder="1" applyAlignment="1" applyProtection="1">
      <alignment horizontal="center"/>
      <protection locked="0"/>
    </xf>
    <xf numFmtId="168" fontId="0" fillId="21" borderId="0" xfId="41" applyNumberFormat="1" applyFill="1" applyAlignment="1" applyProtection="1">
      <alignment horizontal="center"/>
      <protection locked="0"/>
    </xf>
    <xf numFmtId="41" fontId="0" fillId="21" borderId="19" xfId="41" applyNumberFormat="1" applyFont="1" applyFill="1" applyBorder="1" applyAlignment="1" applyProtection="1">
      <alignment/>
      <protection locked="0"/>
    </xf>
    <xf numFmtId="41" fontId="26" fillId="8" borderId="0" xfId="55" applyBorder="1" applyAlignment="1" applyProtection="1">
      <alignment/>
      <protection locked="0"/>
    </xf>
    <xf numFmtId="41" fontId="26" fillId="8" borderId="0" xfId="55" applyBorder="1" applyAlignment="1">
      <alignment horizontal="center"/>
    </xf>
    <xf numFmtId="168" fontId="0" fillId="21" borderId="35" xfId="41" applyNumberFormat="1" applyFont="1" applyFill="1" applyBorder="1" applyAlignment="1" applyProtection="1">
      <alignment horizontal="center"/>
      <protection locked="0"/>
    </xf>
    <xf numFmtId="41" fontId="0" fillId="21" borderId="30" xfId="41" applyNumberFormat="1" applyFont="1" applyFill="1" applyBorder="1" applyAlignment="1" applyProtection="1">
      <alignment/>
      <protection locked="0"/>
    </xf>
    <xf numFmtId="168" fontId="0" fillId="21" borderId="30" xfId="41" applyNumberFormat="1" applyFont="1" applyFill="1" applyBorder="1" applyAlignment="1" applyProtection="1">
      <alignment horizontal="center"/>
      <protection locked="0"/>
    </xf>
    <xf numFmtId="41" fontId="0" fillId="21" borderId="31" xfId="43" applyNumberFormat="1" applyFill="1" applyBorder="1" applyAlignment="1" applyProtection="1">
      <alignment/>
      <protection locked="0"/>
    </xf>
    <xf numFmtId="168" fontId="0" fillId="21" borderId="21" xfId="41" applyNumberFormat="1" applyFont="1" applyFill="1" applyBorder="1" applyAlignment="1" applyProtection="1">
      <alignment horizontal="center"/>
      <protection locked="0"/>
    </xf>
    <xf numFmtId="41" fontId="0" fillId="21" borderId="29" xfId="41" applyNumberFormat="1" applyFont="1" applyFill="1" applyBorder="1" applyAlignment="1" applyProtection="1">
      <alignment/>
      <protection locked="0"/>
    </xf>
    <xf numFmtId="168" fontId="0" fillId="21" borderId="29" xfId="41" applyNumberFormat="1" applyFont="1" applyFill="1" applyBorder="1" applyAlignment="1" applyProtection="1">
      <alignment horizontal="center"/>
      <protection locked="0"/>
    </xf>
    <xf numFmtId="41" fontId="0" fillId="21" borderId="32" xfId="41" applyNumberFormat="1" applyFill="1" applyBorder="1" applyAlignment="1" applyProtection="1">
      <alignment/>
      <protection locked="0"/>
    </xf>
    <xf numFmtId="168" fontId="0" fillId="21" borderId="42" xfId="41" applyNumberFormat="1" applyFont="1" applyFill="1" applyBorder="1" applyAlignment="1" applyProtection="1">
      <alignment horizontal="center"/>
      <protection locked="0"/>
    </xf>
    <xf numFmtId="41" fontId="0" fillId="21" borderId="16" xfId="41" applyNumberFormat="1" applyFont="1" applyFill="1" applyBorder="1" applyAlignment="1" applyProtection="1">
      <alignment/>
      <protection locked="0"/>
    </xf>
    <xf numFmtId="168" fontId="0" fillId="21" borderId="16" xfId="41" applyNumberFormat="1" applyFont="1" applyFill="1" applyBorder="1" applyAlignment="1" applyProtection="1">
      <alignment horizontal="center"/>
      <protection locked="0"/>
    </xf>
    <xf numFmtId="41" fontId="0" fillId="21" borderId="19" xfId="41" applyNumberFormat="1" applyFill="1" applyBorder="1" applyAlignment="1" applyProtection="1">
      <alignment/>
      <protection locked="0"/>
    </xf>
    <xf numFmtId="41" fontId="0" fillId="21" borderId="32" xfId="41" applyNumberFormat="1" applyFont="1" applyFill="1" applyBorder="1" applyAlignment="1" applyProtection="1">
      <alignment/>
      <protection locked="0"/>
    </xf>
    <xf numFmtId="41" fontId="0" fillId="21" borderId="31" xfId="41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41" fontId="1" fillId="8" borderId="0" xfId="55" applyFont="1" applyAlignment="1" applyProtection="1">
      <alignment/>
      <protection/>
    </xf>
    <xf numFmtId="169" fontId="0" fillId="8" borderId="0" xfId="0" applyNumberFormat="1" applyFont="1" applyFill="1" applyAlignment="1" applyProtection="1">
      <alignment horizontal="centerContinuous"/>
      <protection/>
    </xf>
    <xf numFmtId="0" fontId="0" fillId="8" borderId="0" xfId="0" applyFont="1" applyFill="1" applyAlignment="1" applyProtection="1">
      <alignment horizontal="centerContinuous"/>
      <protection/>
    </xf>
    <xf numFmtId="0" fontId="1" fillId="8" borderId="10" xfId="0" applyFont="1" applyFill="1" applyBorder="1" applyAlignment="1" applyProtection="1">
      <alignment horizontal="centerContinuous"/>
      <protection/>
    </xf>
    <xf numFmtId="0" fontId="1" fillId="8" borderId="11" xfId="0" applyFont="1" applyFill="1" applyBorder="1" applyAlignment="1" applyProtection="1">
      <alignment/>
      <protection/>
    </xf>
    <xf numFmtId="0" fontId="1" fillId="8" borderId="10" xfId="0" applyFont="1" applyFill="1" applyBorder="1" applyAlignment="1" applyProtection="1">
      <alignment/>
      <protection/>
    </xf>
    <xf numFmtId="42" fontId="0" fillId="8" borderId="0" xfId="43" applyNumberFormat="1" applyFont="1" applyFill="1" applyAlignment="1" applyProtection="1">
      <alignment/>
      <protection/>
    </xf>
    <xf numFmtId="0" fontId="5" fillId="8" borderId="0" xfId="0" applyFont="1" applyFill="1" applyBorder="1" applyAlignment="1" applyProtection="1">
      <alignment horizontal="center"/>
      <protection/>
    </xf>
    <xf numFmtId="41" fontId="0" fillId="8" borderId="0" xfId="41" applyNumberFormat="1" applyFont="1" applyFill="1" applyAlignment="1" applyProtection="1">
      <alignment/>
      <protection/>
    </xf>
    <xf numFmtId="42" fontId="0" fillId="8" borderId="24" xfId="43" applyNumberFormat="1" applyFont="1" applyFill="1" applyBorder="1" applyAlignment="1" applyProtection="1">
      <alignment/>
      <protection/>
    </xf>
    <xf numFmtId="0" fontId="0" fillId="8" borderId="0" xfId="0" applyFill="1" applyBorder="1" applyAlignment="1" applyProtection="1">
      <alignment horizontal="center"/>
      <protection/>
    </xf>
    <xf numFmtId="41" fontId="0" fillId="8" borderId="0" xfId="0" applyNumberFormat="1" applyFont="1" applyFill="1" applyBorder="1" applyAlignment="1" applyProtection="1">
      <alignment horizontal="center"/>
      <protection/>
    </xf>
    <xf numFmtId="0" fontId="0" fillId="8" borderId="0" xfId="0" applyFont="1" applyFill="1" applyAlignment="1" applyProtection="1">
      <alignment horizontal="left"/>
      <protection/>
    </xf>
    <xf numFmtId="0" fontId="0" fillId="8" borderId="0" xfId="0" applyFont="1" applyFill="1" applyAlignment="1" applyProtection="1">
      <alignment horizontal="center"/>
      <protection/>
    </xf>
    <xf numFmtId="41" fontId="0" fillId="8" borderId="0" xfId="0" applyNumberFormat="1" applyFont="1" applyFill="1" applyAlignment="1" applyProtection="1">
      <alignment/>
      <protection/>
    </xf>
    <xf numFmtId="42" fontId="0" fillId="8" borderId="0" xfId="41" applyNumberFormat="1" applyFont="1" applyFill="1" applyAlignment="1" applyProtection="1">
      <alignment/>
      <protection/>
    </xf>
    <xf numFmtId="41" fontId="26" fillId="8" borderId="0" xfId="55" applyBorder="1" applyAlignment="1" applyProtection="1">
      <alignment horizontal="center"/>
      <protection/>
    </xf>
    <xf numFmtId="41" fontId="26" fillId="8" borderId="0" xfId="55" applyBorder="1" applyAlignment="1" applyProtection="1">
      <alignment/>
      <protection/>
    </xf>
    <xf numFmtId="168" fontId="0" fillId="8" borderId="0" xfId="41" applyNumberFormat="1" applyFont="1" applyFill="1" applyBorder="1" applyAlignment="1" applyProtection="1">
      <alignment horizontal="center"/>
      <protection/>
    </xf>
    <xf numFmtId="41" fontId="0" fillId="8" borderId="0" xfId="41" applyNumberFormat="1" applyFont="1" applyFill="1" applyBorder="1" applyAlignment="1" applyProtection="1">
      <alignment/>
      <protection/>
    </xf>
    <xf numFmtId="168" fontId="0" fillId="8" borderId="0" xfId="41" applyNumberFormat="1" applyFont="1" applyFill="1" applyAlignment="1" applyProtection="1">
      <alignment horizontal="center"/>
      <protection/>
    </xf>
    <xf numFmtId="41" fontId="0" fillId="8" borderId="0" xfId="41" applyNumberFormat="1" applyFont="1" applyFill="1" applyAlignment="1" applyProtection="1">
      <alignment/>
      <protection/>
    </xf>
    <xf numFmtId="41" fontId="0" fillId="8" borderId="0" xfId="43" applyNumberFormat="1" applyFont="1" applyFill="1" applyBorder="1" applyAlignment="1" applyProtection="1">
      <alignment/>
      <protection/>
    </xf>
    <xf numFmtId="168" fontId="0" fillId="8" borderId="0" xfId="41" applyNumberFormat="1" applyFill="1" applyAlignment="1" applyProtection="1">
      <alignment/>
      <protection/>
    </xf>
    <xf numFmtId="168" fontId="0" fillId="8" borderId="0" xfId="41" applyNumberFormat="1" applyFont="1" applyFill="1" applyAlignment="1" applyProtection="1">
      <alignment/>
      <protection/>
    </xf>
    <xf numFmtId="41" fontId="0" fillId="8" borderId="10" xfId="41" applyNumberFormat="1" applyFont="1" applyFill="1" applyBorder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5" fillId="8" borderId="12" xfId="0" applyFont="1" applyFill="1" applyBorder="1" applyAlignment="1" applyProtection="1">
      <alignment horizontal="center"/>
      <protection/>
    </xf>
    <xf numFmtId="41" fontId="0" fillId="8" borderId="40" xfId="43" applyNumberFormat="1" applyFont="1" applyFill="1" applyBorder="1" applyAlignment="1" applyProtection="1">
      <alignment/>
      <protection/>
    </xf>
    <xf numFmtId="168" fontId="0" fillId="8" borderId="0" xfId="0" applyNumberFormat="1" applyFill="1" applyAlignment="1" applyProtection="1">
      <alignment/>
      <protection/>
    </xf>
    <xf numFmtId="41" fontId="0" fillId="21" borderId="24" xfId="56" applyFont="1" applyBorder="1" applyAlignment="1" applyProtection="1">
      <alignment/>
      <protection locked="0"/>
    </xf>
    <xf numFmtId="41" fontId="0" fillId="21" borderId="39" xfId="56" applyFont="1" applyBorder="1" applyAlignment="1" applyProtection="1">
      <alignment/>
      <protection locked="0"/>
    </xf>
    <xf numFmtId="14" fontId="1" fillId="8" borderId="0" xfId="0" applyNumberFormat="1" applyFont="1" applyFill="1" applyBorder="1" applyAlignment="1">
      <alignment horizontal="center"/>
    </xf>
    <xf numFmtId="168" fontId="0" fillId="21" borderId="20" xfId="41" applyNumberFormat="1" applyFont="1" applyFill="1" applyBorder="1" applyAlignment="1" applyProtection="1">
      <alignment horizontal="center"/>
      <protection locked="0"/>
    </xf>
    <xf numFmtId="41" fontId="0" fillId="21" borderId="41" xfId="41" applyNumberFormat="1" applyFont="1" applyFill="1" applyBorder="1" applyAlignment="1" applyProtection="1">
      <alignment/>
      <protection locked="0"/>
    </xf>
    <xf numFmtId="168" fontId="0" fillId="21" borderId="43" xfId="41" applyNumberFormat="1" applyFont="1" applyFill="1" applyBorder="1" applyAlignment="1" applyProtection="1">
      <alignment horizontal="center"/>
      <protection locked="0"/>
    </xf>
    <xf numFmtId="41" fontId="0" fillId="21" borderId="41" xfId="41" applyNumberFormat="1" applyFont="1" applyFill="1" applyBorder="1" applyAlignment="1" applyProtection="1">
      <alignment/>
      <protection locked="0"/>
    </xf>
    <xf numFmtId="168" fontId="0" fillId="21" borderId="41" xfId="41" applyNumberFormat="1" applyFont="1" applyFill="1" applyBorder="1" applyAlignment="1" applyProtection="1">
      <alignment horizontal="center"/>
      <protection locked="0"/>
    </xf>
    <xf numFmtId="41" fontId="0" fillId="21" borderId="20" xfId="41" applyNumberFormat="1" applyFill="1" applyBorder="1" applyAlignment="1" applyProtection="1">
      <alignment/>
      <protection locked="0"/>
    </xf>
    <xf numFmtId="41" fontId="0" fillId="21" borderId="26" xfId="43" applyNumberFormat="1" applyFill="1" applyBorder="1" applyAlignment="1" applyProtection="1">
      <alignment/>
      <protection locked="0"/>
    </xf>
    <xf numFmtId="41" fontId="0" fillId="21" borderId="15" xfId="41" applyNumberFormat="1" applyFont="1" applyFill="1" applyBorder="1" applyAlignment="1" applyProtection="1">
      <alignment/>
      <protection locked="0"/>
    </xf>
    <xf numFmtId="41" fontId="0" fillId="21" borderId="25" xfId="43" applyNumberFormat="1" applyFill="1" applyBorder="1" applyAlignment="1" applyProtection="1">
      <alignment/>
      <protection locked="0"/>
    </xf>
    <xf numFmtId="0" fontId="0" fillId="21" borderId="42" xfId="0" applyFill="1" applyBorder="1" applyAlignment="1" applyProtection="1">
      <alignment horizontal="left"/>
      <protection locked="0"/>
    </xf>
    <xf numFmtId="41" fontId="0" fillId="21" borderId="26" xfId="41" applyNumberFormat="1" applyFont="1" applyFill="1" applyBorder="1" applyAlignment="1" applyProtection="1">
      <alignment/>
      <protection locked="0"/>
    </xf>
    <xf numFmtId="0" fontId="0" fillId="21" borderId="15" xfId="0" applyFill="1" applyBorder="1" applyAlignment="1" applyProtection="1">
      <alignment/>
      <protection locked="0"/>
    </xf>
    <xf numFmtId="0" fontId="5" fillId="8" borderId="12" xfId="0" applyFont="1" applyFill="1" applyBorder="1" applyAlignment="1">
      <alignment horizontal="center"/>
    </xf>
    <xf numFmtId="41" fontId="0" fillId="21" borderId="25" xfId="41" applyNumberFormat="1" applyFont="1" applyFill="1" applyBorder="1" applyAlignment="1" applyProtection="1">
      <alignment/>
      <protection locked="0"/>
    </xf>
    <xf numFmtId="41" fontId="0" fillId="0" borderId="20" xfId="0" applyNumberFormat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1" borderId="14" xfId="0" applyFont="1" applyFill="1" applyBorder="1" applyAlignment="1" applyProtection="1">
      <alignment/>
      <protection locked="0"/>
    </xf>
    <xf numFmtId="0" fontId="0" fillId="21" borderId="15" xfId="0" applyFont="1" applyFill="1" applyBorder="1" applyAlignment="1" applyProtection="1">
      <alignment/>
      <protection locked="0"/>
    </xf>
    <xf numFmtId="0" fontId="0" fillId="21" borderId="17" xfId="0" applyFill="1" applyBorder="1" applyAlignment="1" applyProtection="1">
      <alignment horizontal="left"/>
      <protection locked="0"/>
    </xf>
    <xf numFmtId="42" fontId="0" fillId="0" borderId="24" xfId="0" applyNumberFormat="1" applyBorder="1" applyAlignment="1" applyProtection="1">
      <alignment/>
      <protection locked="0"/>
    </xf>
    <xf numFmtId="42" fontId="0" fillId="21" borderId="44" xfId="0" applyNumberFormat="1" applyFont="1" applyFill="1" applyBorder="1" applyAlignment="1" applyProtection="1">
      <alignment horizontal="center"/>
      <protection locked="0"/>
    </xf>
    <xf numFmtId="42" fontId="0" fillId="0" borderId="27" xfId="0" applyNumberFormat="1" applyBorder="1" applyAlignment="1" applyProtection="1">
      <alignment horizontal="center"/>
      <protection locked="0"/>
    </xf>
    <xf numFmtId="0" fontId="1" fillId="8" borderId="0" xfId="0" applyFont="1" applyFill="1" applyBorder="1" applyAlignment="1" applyProtection="1">
      <alignment horizontal="center"/>
      <protection/>
    </xf>
    <xf numFmtId="0" fontId="1" fillId="8" borderId="10" xfId="0" applyFont="1" applyFill="1" applyBorder="1" applyAlignment="1">
      <alignment horizontal="center"/>
    </xf>
    <xf numFmtId="0" fontId="0" fillId="21" borderId="14" xfId="0" applyFill="1" applyBorder="1" applyAlignment="1" applyProtection="1">
      <alignment/>
      <protection locked="0"/>
    </xf>
    <xf numFmtId="41" fontId="26" fillId="8" borderId="13" xfId="55" applyBorder="1" applyAlignment="1" applyProtection="1">
      <alignment horizontal="center"/>
      <protection/>
    </xf>
    <xf numFmtId="41" fontId="26" fillId="8" borderId="18" xfId="55" applyBorder="1" applyAlignment="1" applyProtection="1">
      <alignment/>
      <protection/>
    </xf>
    <xf numFmtId="0" fontId="0" fillId="8" borderId="0" xfId="0" applyFont="1" applyFill="1" applyAlignment="1" applyProtection="1">
      <alignment horizontal="left"/>
      <protection/>
    </xf>
    <xf numFmtId="0" fontId="0" fillId="8" borderId="0" xfId="0" applyFont="1" applyFill="1" applyBorder="1" applyAlignment="1" applyProtection="1">
      <alignment horizontal="left"/>
      <protection/>
    </xf>
    <xf numFmtId="0" fontId="0" fillId="8" borderId="13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8" borderId="0" xfId="0" applyFont="1" applyFill="1" applyAlignment="1" applyProtection="1">
      <alignment horizontal="center"/>
      <protection/>
    </xf>
    <xf numFmtId="169" fontId="1" fillId="8" borderId="0" xfId="0" applyNumberFormat="1" applyFont="1" applyFill="1" applyAlignment="1" applyProtection="1">
      <alignment horizontal="center"/>
      <protection/>
    </xf>
    <xf numFmtId="0" fontId="0" fillId="8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42" fontId="0" fillId="21" borderId="26" xfId="0" applyNumberFormat="1" applyFont="1" applyFill="1" applyBorder="1" applyAlignment="1" applyProtection="1">
      <alignment/>
      <protection locked="0"/>
    </xf>
    <xf numFmtId="0" fontId="0" fillId="21" borderId="14" xfId="0" applyFill="1" applyBorder="1" applyAlignment="1" applyProtection="1">
      <alignment horizontal="left"/>
      <protection locked="0"/>
    </xf>
    <xf numFmtId="0" fontId="0" fillId="21" borderId="21" xfId="0" applyFill="1" applyBorder="1" applyAlignment="1" applyProtection="1">
      <alignment horizontal="left"/>
      <protection locked="0"/>
    </xf>
    <xf numFmtId="0" fontId="0" fillId="21" borderId="27" xfId="0" applyFill="1" applyBorder="1" applyAlignment="1" applyProtection="1">
      <alignment horizontal="left"/>
      <protection locked="0"/>
    </xf>
    <xf numFmtId="0" fontId="0" fillId="21" borderId="45" xfId="0" applyFill="1" applyBorder="1" applyAlignment="1" applyProtection="1">
      <alignment horizontal="left"/>
      <protection locked="0"/>
    </xf>
    <xf numFmtId="0" fontId="0" fillId="8" borderId="0" xfId="0" applyFont="1" applyFill="1" applyBorder="1" applyAlignment="1">
      <alignment horizontal="left"/>
    </xf>
    <xf numFmtId="0" fontId="0" fillId="8" borderId="13" xfId="0" applyFont="1" applyFill="1" applyBorder="1" applyAlignment="1">
      <alignment horizontal="left"/>
    </xf>
    <xf numFmtId="169" fontId="1" fillId="8" borderId="0" xfId="0" applyNumberFormat="1" applyFont="1" applyFill="1" applyAlignment="1">
      <alignment horizontal="center"/>
    </xf>
    <xf numFmtId="0" fontId="0" fillId="8" borderId="0" xfId="0" applyFont="1" applyFill="1" applyBorder="1" applyAlignment="1" quotePrefix="1">
      <alignment horizontal="left"/>
    </xf>
    <xf numFmtId="0" fontId="0" fillId="21" borderId="2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5" fillId="8" borderId="0" xfId="0" applyFont="1" applyFill="1" applyBorder="1" applyAlignment="1">
      <alignment horizontal="center"/>
    </xf>
    <xf numFmtId="0" fontId="1" fillId="21" borderId="15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21" borderId="44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5" fillId="8" borderId="0" xfId="0" applyFont="1" applyFill="1" applyAlignment="1">
      <alignment horizontal="center"/>
    </xf>
    <xf numFmtId="0" fontId="0" fillId="0" borderId="0" xfId="0" applyAlignment="1">
      <alignment/>
    </xf>
    <xf numFmtId="0" fontId="1" fillId="21" borderId="10" xfId="0" applyFont="1" applyFill="1" applyBorder="1" applyAlignment="1" applyProtection="1">
      <alignment horizontal="left" vertical="top" wrapText="1"/>
      <protection locked="0"/>
    </xf>
    <xf numFmtId="0" fontId="0" fillId="21" borderId="15" xfId="0" applyFont="1" applyFill="1" applyBorder="1" applyAlignment="1" applyProtection="1">
      <alignment horizontal="left" vertical="top" wrapText="1"/>
      <protection locked="0"/>
    </xf>
    <xf numFmtId="0" fontId="0" fillId="21" borderId="27" xfId="0" applyFont="1" applyFill="1" applyBorder="1" applyAlignment="1" applyProtection="1">
      <alignment horizontal="left" vertical="top" wrapText="1"/>
      <protection locked="0"/>
    </xf>
    <xf numFmtId="41" fontId="0" fillId="21" borderId="25" xfId="41" applyNumberFormat="1" applyFill="1" applyBorder="1" applyAlignment="1" applyProtection="1">
      <alignment/>
      <protection locked="0"/>
    </xf>
    <xf numFmtId="42" fontId="0" fillId="21" borderId="24" xfId="0" applyNumberFormat="1" applyFont="1" applyFill="1" applyBorder="1" applyAlignment="1" applyProtection="1">
      <alignment/>
      <protection locked="0"/>
    </xf>
    <xf numFmtId="0" fontId="0" fillId="8" borderId="18" xfId="0" applyFont="1" applyFill="1" applyBorder="1" applyAlignment="1">
      <alignment horizontal="left"/>
    </xf>
    <xf numFmtId="41" fontId="0" fillId="21" borderId="32" xfId="41" applyNumberFormat="1" applyFont="1" applyFill="1" applyBorder="1" applyAlignment="1" applyProtection="1">
      <alignment horizontal="center"/>
      <protection locked="0"/>
    </xf>
    <xf numFmtId="41" fontId="0" fillId="0" borderId="14" xfId="41" applyNumberFormat="1" applyBorder="1" applyAlignment="1" applyProtection="1">
      <alignment horizontal="center"/>
      <protection locked="0"/>
    </xf>
    <xf numFmtId="42" fontId="0" fillId="21" borderId="32" xfId="41" applyNumberFormat="1" applyFont="1" applyFill="1" applyBorder="1" applyAlignment="1" applyProtection="1">
      <alignment horizontal="center"/>
      <protection locked="0"/>
    </xf>
    <xf numFmtId="42" fontId="0" fillId="0" borderId="14" xfId="41" applyNumberFormat="1" applyBorder="1" applyAlignment="1" applyProtection="1">
      <alignment horizontal="center"/>
      <protection locked="0"/>
    </xf>
    <xf numFmtId="0" fontId="5" fillId="8" borderId="0" xfId="0" applyFont="1" applyFill="1" applyBorder="1" applyAlignment="1">
      <alignment horizontal="left"/>
    </xf>
    <xf numFmtId="41" fontId="0" fillId="21" borderId="44" xfId="0" applyNumberFormat="1" applyFont="1" applyFill="1" applyBorder="1" applyAlignment="1" applyProtection="1">
      <alignment horizontal="center"/>
      <protection locked="0"/>
    </xf>
    <xf numFmtId="41" fontId="0" fillId="0" borderId="27" xfId="0" applyNumberFormat="1" applyBorder="1" applyAlignment="1" applyProtection="1">
      <alignment horizontal="center"/>
      <protection locked="0"/>
    </xf>
    <xf numFmtId="0" fontId="0" fillId="8" borderId="0" xfId="0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0" fontId="1" fillId="8" borderId="0" xfId="0" applyFont="1" applyFill="1" applyAlignment="1">
      <alignment horizontal="left"/>
    </xf>
    <xf numFmtId="41" fontId="1" fillId="8" borderId="0" xfId="55" applyFont="1" applyAlignment="1">
      <alignment horizontal="center"/>
    </xf>
    <xf numFmtId="172" fontId="1" fillId="8" borderId="0" xfId="0" applyNumberFormat="1" applyFont="1" applyFill="1" applyAlignment="1">
      <alignment horizontal="center"/>
    </xf>
    <xf numFmtId="14" fontId="1" fillId="8" borderId="0" xfId="0" applyNumberFormat="1" applyFont="1" applyFill="1" applyBorder="1" applyAlignment="1">
      <alignment horizontal="left"/>
    </xf>
    <xf numFmtId="0" fontId="1" fillId="8" borderId="13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left"/>
    </xf>
    <xf numFmtId="0" fontId="1" fillId="8" borderId="11" xfId="0" applyFont="1" applyFill="1" applyBorder="1" applyAlignment="1">
      <alignment horizontal="left"/>
    </xf>
    <xf numFmtId="0" fontId="8" fillId="8" borderId="0" xfId="0" applyFon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8" fillId="8" borderId="10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left"/>
    </xf>
    <xf numFmtId="169" fontId="8" fillId="8" borderId="0" xfId="0" applyNumberFormat="1" applyFont="1" applyFill="1" applyAlignment="1">
      <alignment horizontal="center"/>
    </xf>
    <xf numFmtId="0" fontId="8" fillId="8" borderId="0" xfId="0" applyFont="1" applyFill="1" applyAlignment="1">
      <alignment horizontal="center"/>
    </xf>
    <xf numFmtId="169" fontId="1" fillId="8" borderId="10" xfId="0" applyNumberFormat="1" applyFont="1" applyFill="1" applyBorder="1" applyAlignment="1">
      <alignment horizontal="left"/>
    </xf>
    <xf numFmtId="0" fontId="11" fillId="8" borderId="0" xfId="0" applyFont="1" applyFill="1" applyAlignment="1">
      <alignment horizontal="left"/>
    </xf>
    <xf numFmtId="0" fontId="0" fillId="8" borderId="0" xfId="0" applyFill="1" applyAlignment="1" quotePrefix="1">
      <alignment horizontal="left"/>
    </xf>
    <xf numFmtId="0" fontId="0" fillId="21" borderId="15" xfId="0" applyFill="1" applyBorder="1" applyAlignment="1" applyProtection="1">
      <alignment horizontal="left"/>
      <protection locked="0"/>
    </xf>
    <xf numFmtId="0" fontId="0" fillId="21" borderId="0" xfId="0" applyFill="1" applyBorder="1" applyAlignment="1" applyProtection="1">
      <alignment horizontal="left"/>
      <protection locked="0"/>
    </xf>
    <xf numFmtId="169" fontId="8" fillId="8" borderId="0" xfId="0" applyNumberFormat="1" applyFont="1" applyFill="1" applyAlignment="1" quotePrefix="1">
      <alignment horizontal="center"/>
    </xf>
    <xf numFmtId="0" fontId="0" fillId="21" borderId="0" xfId="0" applyFill="1" applyAlignment="1" applyProtection="1">
      <alignment horizontal="left"/>
      <protection locked="0"/>
    </xf>
    <xf numFmtId="0" fontId="0" fillId="21" borderId="15" xfId="0" applyFill="1" applyBorder="1" applyAlignment="1" applyProtection="1">
      <alignment horizontal="left"/>
      <protection locked="0"/>
    </xf>
    <xf numFmtId="0" fontId="0" fillId="21" borderId="35" xfId="0" applyFill="1" applyBorder="1" applyAlignment="1" applyProtection="1">
      <alignment horizontal="left"/>
      <protection locked="0"/>
    </xf>
    <xf numFmtId="0" fontId="1" fillId="8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heck Cell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MH Blue w/ #" xfId="55"/>
    <cellStyle name="MH Yellow w/ #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4" width="12.7109375" style="0" customWidth="1"/>
    <col min="5" max="5" width="3.7109375" style="0" customWidth="1"/>
    <col min="6" max="6" width="12.7109375" style="0" customWidth="1"/>
    <col min="7" max="7" width="3.7109375" style="0" customWidth="1"/>
    <col min="8" max="17" width="12.7109375" style="0" customWidth="1"/>
  </cols>
  <sheetData>
    <row r="1" spans="1:10" ht="12.75">
      <c r="A1" s="307"/>
      <c r="B1" s="1" t="s">
        <v>0</v>
      </c>
      <c r="C1" s="372"/>
      <c r="D1" s="372"/>
      <c r="E1" s="307"/>
      <c r="F1" s="307"/>
      <c r="G1" s="308"/>
      <c r="H1" s="307"/>
      <c r="I1" s="307"/>
      <c r="J1" s="307"/>
    </row>
    <row r="2" spans="1:10" ht="12.75">
      <c r="A2" s="307"/>
      <c r="B2" s="1" t="s">
        <v>1</v>
      </c>
      <c r="C2" s="372"/>
      <c r="D2" s="372"/>
      <c r="E2" s="307"/>
      <c r="F2" s="307"/>
      <c r="G2" s="308"/>
      <c r="H2" s="307"/>
      <c r="I2" s="307"/>
      <c r="J2" s="307"/>
    </row>
    <row r="3" spans="1:10" ht="12.75">
      <c r="A3" s="307"/>
      <c r="B3" s="2"/>
      <c r="C3" s="373" t="s">
        <v>377</v>
      </c>
      <c r="D3" s="373"/>
      <c r="E3" s="307"/>
      <c r="F3" s="307"/>
      <c r="G3" s="231"/>
      <c r="H3" s="307"/>
      <c r="I3" s="307"/>
      <c r="J3" s="307"/>
    </row>
    <row r="4" spans="1:10" ht="12.75">
      <c r="A4" s="307"/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>
      <c r="A5" s="309" t="s">
        <v>378</v>
      </c>
      <c r="B5" s="281"/>
      <c r="C5" s="281"/>
      <c r="D5" s="281"/>
      <c r="E5" s="282"/>
      <c r="F5" s="281"/>
      <c r="G5" s="281"/>
      <c r="H5" s="281"/>
      <c r="I5" s="281"/>
      <c r="J5" s="281"/>
    </row>
    <row r="6" spans="1:10" ht="12.75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>
      <c r="A7" s="374" t="s">
        <v>405</v>
      </c>
      <c r="B7" s="374"/>
      <c r="C7" s="374"/>
      <c r="D7" s="374"/>
      <c r="E7" s="374"/>
      <c r="F7" s="374"/>
      <c r="G7" s="374"/>
      <c r="H7" s="374"/>
      <c r="I7" s="374"/>
      <c r="J7" s="20"/>
    </row>
    <row r="8" spans="1:10" ht="12.75">
      <c r="A8" s="374" t="s">
        <v>23</v>
      </c>
      <c r="B8" s="374"/>
      <c r="C8" s="374"/>
      <c r="D8" s="374"/>
      <c r="E8" s="374"/>
      <c r="F8" s="374"/>
      <c r="G8" s="374"/>
      <c r="H8" s="374"/>
      <c r="I8" s="374"/>
      <c r="J8" s="20"/>
    </row>
    <row r="9" spans="1:10" ht="12.75">
      <c r="A9" s="375" t="s">
        <v>407</v>
      </c>
      <c r="B9" s="375"/>
      <c r="C9" s="375"/>
      <c r="D9" s="375"/>
      <c r="E9" s="375"/>
      <c r="F9" s="375"/>
      <c r="G9" s="375"/>
      <c r="H9" s="375"/>
      <c r="I9" s="375"/>
      <c r="J9" s="20"/>
    </row>
    <row r="10" spans="1:10" ht="12.75">
      <c r="A10" s="310"/>
      <c r="B10" s="310"/>
      <c r="C10" s="311"/>
      <c r="D10" s="311"/>
      <c r="E10" s="311"/>
      <c r="F10" s="311"/>
      <c r="G10" s="311"/>
      <c r="H10" s="20"/>
      <c r="I10" s="20"/>
      <c r="J10" s="20"/>
    </row>
    <row r="11" spans="1:10" ht="12.75">
      <c r="A11" s="233"/>
      <c r="B11" s="233"/>
      <c r="C11" s="255"/>
      <c r="D11" s="255"/>
      <c r="E11" s="312" t="s">
        <v>24</v>
      </c>
      <c r="F11" s="312"/>
      <c r="G11" s="312"/>
      <c r="H11" s="312"/>
      <c r="I11" s="255" t="s">
        <v>25</v>
      </c>
      <c r="J11" s="20"/>
    </row>
    <row r="12" spans="1:10" ht="12.75">
      <c r="A12" s="17" t="s">
        <v>15</v>
      </c>
      <c r="B12" s="17"/>
      <c r="C12" s="17" t="s">
        <v>389</v>
      </c>
      <c r="D12" s="17" t="s">
        <v>388</v>
      </c>
      <c r="E12" s="313"/>
      <c r="F12" s="17" t="s">
        <v>10</v>
      </c>
      <c r="G12" s="314"/>
      <c r="H12" s="17" t="s">
        <v>11</v>
      </c>
      <c r="I12" s="17" t="s">
        <v>26</v>
      </c>
      <c r="J12" s="20"/>
    </row>
    <row r="13" spans="1:10" ht="12.75">
      <c r="A13" s="371" t="s">
        <v>28</v>
      </c>
      <c r="B13" s="371"/>
      <c r="C13" s="315">
        <v>-1125000</v>
      </c>
      <c r="D13" s="315">
        <v>-520000</v>
      </c>
      <c r="E13" s="284"/>
      <c r="F13" s="134"/>
      <c r="G13" s="284"/>
      <c r="H13" s="134"/>
      <c r="I13" s="264"/>
      <c r="J13" s="316">
        <f>IF(I13="","",IF(I13=-1645000,"Correct!","Try again!"))</f>
      </c>
    </row>
    <row r="14" spans="1:10" ht="12.75">
      <c r="A14" s="370" t="s">
        <v>33</v>
      </c>
      <c r="B14" s="370"/>
      <c r="C14" s="317">
        <v>300000</v>
      </c>
      <c r="D14" s="317">
        <v>228000</v>
      </c>
      <c r="E14" s="69"/>
      <c r="F14" s="135"/>
      <c r="G14" s="69"/>
      <c r="H14" s="135"/>
      <c r="I14" s="139"/>
      <c r="J14" s="316">
        <f>IF(I14="","",IF(I14=528000,"Correct!","Try again!"))</f>
      </c>
    </row>
    <row r="15" spans="1:10" ht="12.75">
      <c r="A15" s="370" t="s">
        <v>34</v>
      </c>
      <c r="B15" s="370"/>
      <c r="C15" s="317">
        <v>75000</v>
      </c>
      <c r="D15" s="317">
        <v>70000</v>
      </c>
      <c r="E15" s="69"/>
      <c r="F15" s="135"/>
      <c r="G15" s="69"/>
      <c r="H15" s="135"/>
      <c r="I15" s="139"/>
      <c r="J15" s="316">
        <f>IF(I15="","",IF(I15=142000,"Correct!","Try again!"))</f>
      </c>
    </row>
    <row r="16" spans="1:10" ht="12.75">
      <c r="A16" s="370" t="s">
        <v>59</v>
      </c>
      <c r="B16" s="370"/>
      <c r="C16" s="317">
        <v>25000</v>
      </c>
      <c r="D16" s="317">
        <v>0</v>
      </c>
      <c r="E16" s="69"/>
      <c r="F16" s="135"/>
      <c r="G16" s="69"/>
      <c r="H16" s="135"/>
      <c r="I16" s="139"/>
      <c r="J16" s="316">
        <f>IF(I16="","",IF(I16=40000,"Correct!","Try again!"))</f>
      </c>
    </row>
    <row r="17" spans="1:10" ht="12.75">
      <c r="A17" s="370" t="s">
        <v>406</v>
      </c>
      <c r="B17" s="370"/>
      <c r="C17" s="317">
        <v>-210000</v>
      </c>
      <c r="D17" s="317">
        <v>0</v>
      </c>
      <c r="E17" s="70"/>
      <c r="F17" s="134"/>
      <c r="G17" s="70"/>
      <c r="H17" s="134"/>
      <c r="I17" s="140"/>
      <c r="J17" s="316">
        <f>IF(I17="","",IF(I17=0,"Correct!","Try again!"))</f>
      </c>
    </row>
    <row r="18" spans="1:10" ht="13.5" thickBot="1">
      <c r="A18" s="370" t="s">
        <v>35</v>
      </c>
      <c r="B18" s="370"/>
      <c r="C18" s="318">
        <f>SUM(C13:C17)</f>
        <v>-935000</v>
      </c>
      <c r="D18" s="318">
        <f>SUM(D13:D17)</f>
        <v>-222000</v>
      </c>
      <c r="E18" s="319"/>
      <c r="F18" s="320"/>
      <c r="G18" s="319"/>
      <c r="H18" s="320"/>
      <c r="I18" s="265"/>
      <c r="J18" s="316">
        <f>IF(I18="","",IF(I18=-935000,"Correct!","Try again!"))</f>
      </c>
    </row>
    <row r="19" spans="1:10" ht="13.5" thickTop="1">
      <c r="A19" s="369"/>
      <c r="B19" s="369"/>
      <c r="C19" s="317"/>
      <c r="D19" s="317"/>
      <c r="E19" s="322"/>
      <c r="F19" s="323"/>
      <c r="G19" s="322"/>
      <c r="H19" s="323"/>
      <c r="I19" s="323"/>
      <c r="J19" s="316"/>
    </row>
    <row r="20" spans="1:10" ht="12.75">
      <c r="A20" s="369" t="s">
        <v>208</v>
      </c>
      <c r="B20" s="369"/>
      <c r="C20" s="324">
        <v>-700000</v>
      </c>
      <c r="D20" s="324">
        <v>-250000</v>
      </c>
      <c r="E20" s="285"/>
      <c r="F20" s="136"/>
      <c r="G20" s="285"/>
      <c r="H20" s="136"/>
      <c r="I20" s="264"/>
      <c r="J20" s="316">
        <f>IF(I20="","",IF(I20=-700000,"Correct!","Try again!"))</f>
      </c>
    </row>
    <row r="21" spans="1:10" ht="12.75">
      <c r="A21" s="321" t="s">
        <v>35</v>
      </c>
      <c r="B21" s="321"/>
      <c r="C21" s="317">
        <v>-935000</v>
      </c>
      <c r="D21" s="317">
        <v>-222000</v>
      </c>
      <c r="E21" s="285"/>
      <c r="F21" s="136"/>
      <c r="G21" s="284"/>
      <c r="H21" s="134"/>
      <c r="I21" s="264"/>
      <c r="J21" s="316">
        <f>IF(I21="","",IF(I21=-935000,"Correct!","Try again!"))</f>
      </c>
    </row>
    <row r="22" spans="1:10" ht="12.75">
      <c r="A22" s="321" t="s">
        <v>29</v>
      </c>
      <c r="B22" s="321"/>
      <c r="C22" s="317">
        <v>142000</v>
      </c>
      <c r="D22" s="317">
        <v>80000</v>
      </c>
      <c r="E22" s="74"/>
      <c r="F22" s="134"/>
      <c r="G22" s="288"/>
      <c r="H22" s="290"/>
      <c r="I22" s="264"/>
      <c r="J22" s="316">
        <f>IF(I22="","",IF(I22=142000,"Correct!","Try again!"))</f>
      </c>
    </row>
    <row r="23" spans="1:10" ht="13.5" thickBot="1">
      <c r="A23" s="369" t="s">
        <v>209</v>
      </c>
      <c r="B23" s="369"/>
      <c r="C23" s="318">
        <f>SUM(C20:C22)</f>
        <v>-1493000</v>
      </c>
      <c r="D23" s="318">
        <f>SUM(D20:D22)</f>
        <v>-392000</v>
      </c>
      <c r="E23" s="325"/>
      <c r="F23" s="326"/>
      <c r="G23" s="325"/>
      <c r="H23" s="326"/>
      <c r="I23" s="265"/>
      <c r="J23" s="316">
        <f>IF(I23="","",IF(I23=-1493000,"Correct!","Try again!"))</f>
      </c>
    </row>
    <row r="24" spans="1:10" ht="13.5" thickTop="1">
      <c r="A24" s="369"/>
      <c r="B24" s="369"/>
      <c r="C24" s="317"/>
      <c r="D24" s="317"/>
      <c r="E24" s="322"/>
      <c r="F24" s="323"/>
      <c r="G24" s="322"/>
      <c r="H24" s="323"/>
      <c r="I24" s="326"/>
      <c r="J24" s="325"/>
    </row>
    <row r="25" spans="1:10" ht="12.75">
      <c r="A25" s="321" t="s">
        <v>3</v>
      </c>
      <c r="B25" s="321"/>
      <c r="C25" s="315">
        <v>185000</v>
      </c>
      <c r="D25" s="315">
        <v>105000</v>
      </c>
      <c r="E25" s="293"/>
      <c r="F25" s="294"/>
      <c r="G25" s="295"/>
      <c r="H25" s="294"/>
      <c r="I25" s="296"/>
      <c r="J25" s="316">
        <f>IF(I25="","",IF(I25=290000,"Correct!","Try again!"))</f>
      </c>
    </row>
    <row r="26" spans="1:10" ht="12.75">
      <c r="A26" s="321" t="s">
        <v>4</v>
      </c>
      <c r="B26" s="321"/>
      <c r="C26" s="317">
        <v>225000</v>
      </c>
      <c r="D26" s="317">
        <v>56000</v>
      </c>
      <c r="E26" s="293"/>
      <c r="F26" s="294"/>
      <c r="G26" s="295"/>
      <c r="H26" s="294"/>
      <c r="I26" s="296"/>
      <c r="J26" s="316">
        <f>IF(I26="","",IF(I26=281000,"Correct!","Try again!"))</f>
      </c>
    </row>
    <row r="27" spans="1:10" ht="12.75">
      <c r="A27" s="321" t="s">
        <v>5</v>
      </c>
      <c r="B27" s="321"/>
      <c r="C27" s="317">
        <v>175000</v>
      </c>
      <c r="D27" s="317">
        <v>135000</v>
      </c>
      <c r="E27" s="297"/>
      <c r="F27" s="298"/>
      <c r="G27" s="299"/>
      <c r="H27" s="298"/>
      <c r="I27" s="304"/>
      <c r="J27" s="316">
        <f>IF(I27="","",IF(I27=310000,"Correct!","Try again!"))</f>
      </c>
    </row>
    <row r="28" spans="1:10" ht="12.75">
      <c r="A28" s="369" t="s">
        <v>402</v>
      </c>
      <c r="B28" s="369"/>
      <c r="C28" s="317">
        <v>680000</v>
      </c>
      <c r="D28" s="317">
        <v>0</v>
      </c>
      <c r="E28" s="297"/>
      <c r="F28" s="298"/>
      <c r="G28" s="299"/>
      <c r="H28" s="305"/>
      <c r="I28" s="326"/>
      <c r="J28" s="316">
        <f>IF(I28="","",IF(I28=840000,"Correct!","Try again!"))</f>
      </c>
    </row>
    <row r="29" spans="1:10" ht="12.75">
      <c r="A29" s="321"/>
      <c r="B29" s="321"/>
      <c r="C29" s="317"/>
      <c r="D29" s="317"/>
      <c r="E29" s="297"/>
      <c r="F29" s="298"/>
      <c r="G29" s="299"/>
      <c r="H29" s="305"/>
      <c r="I29" s="326"/>
      <c r="J29" s="316"/>
    </row>
    <row r="30" spans="1:10" ht="12.75">
      <c r="A30" s="321"/>
      <c r="B30" s="321"/>
      <c r="C30" s="317"/>
      <c r="D30" s="317"/>
      <c r="E30" s="297"/>
      <c r="F30" s="298"/>
      <c r="G30" s="299"/>
      <c r="H30" s="298"/>
      <c r="I30" s="306"/>
      <c r="J30" s="316">
        <f>IF(I30="","",IF(I30=0,"Correct!","Try again!"))</f>
      </c>
    </row>
    <row r="31" spans="1:10" ht="12.75">
      <c r="A31" s="369" t="s">
        <v>403</v>
      </c>
      <c r="B31" s="369"/>
      <c r="C31" s="317">
        <v>474000</v>
      </c>
      <c r="D31" s="317">
        <v>60000</v>
      </c>
      <c r="E31" s="297"/>
      <c r="F31" s="298"/>
      <c r="G31" s="299"/>
      <c r="H31" s="298"/>
      <c r="I31" s="300"/>
      <c r="J31" s="316">
        <f>IF(I31="","",IF(I31=634000,"Correct!","Try again!"))</f>
      </c>
    </row>
    <row r="32" spans="1:10" ht="12.75">
      <c r="A32" s="369" t="s">
        <v>404</v>
      </c>
      <c r="B32" s="369"/>
      <c r="C32" s="317">
        <v>0</v>
      </c>
      <c r="D32" s="317">
        <v>0</v>
      </c>
      <c r="E32" s="297"/>
      <c r="F32" s="298"/>
      <c r="G32" s="299"/>
      <c r="H32" s="298"/>
      <c r="I32" s="300"/>
      <c r="J32" s="316">
        <f>IF(I32="","",IF(I32=60000,"Correct!","Try again!"))</f>
      </c>
    </row>
    <row r="33" spans="1:10" ht="12.75">
      <c r="A33" s="369" t="s">
        <v>8</v>
      </c>
      <c r="B33" s="369"/>
      <c r="C33" s="317">
        <v>925000</v>
      </c>
      <c r="D33" s="317">
        <v>272000</v>
      </c>
      <c r="E33" s="297"/>
      <c r="F33" s="298"/>
      <c r="G33" s="299"/>
      <c r="H33" s="298"/>
      <c r="I33" s="300"/>
      <c r="J33" s="316">
        <f>IF(I33="","",IF(I33=1170000,"Correct!","Try again!"))</f>
      </c>
    </row>
    <row r="34" spans="1:10" ht="12.75">
      <c r="A34" s="369" t="s">
        <v>14</v>
      </c>
      <c r="B34" s="369"/>
      <c r="C34" s="317">
        <v>0</v>
      </c>
      <c r="D34" s="317">
        <v>0</v>
      </c>
      <c r="E34" s="301"/>
      <c r="F34" s="302"/>
      <c r="G34" s="303"/>
      <c r="H34" s="302"/>
      <c r="I34" s="300"/>
      <c r="J34" s="316">
        <f>IF(I34="","",IF(I34=55000,"Correct!","Try again!"))</f>
      </c>
    </row>
    <row r="35" spans="1:10" ht="13.5" thickBot="1">
      <c r="A35" s="369" t="s">
        <v>36</v>
      </c>
      <c r="B35" s="369"/>
      <c r="C35" s="318">
        <f>SUM(C25:C34)</f>
        <v>2664000</v>
      </c>
      <c r="D35" s="318">
        <f>SUM(D25:D34)</f>
        <v>628000</v>
      </c>
      <c r="E35" s="327"/>
      <c r="F35" s="328"/>
      <c r="G35" s="327"/>
      <c r="H35" s="328"/>
      <c r="I35" s="263"/>
      <c r="J35" s="316">
        <f>IF(I35="","",IF(I35=2800000,"Correct!","Try again!"))</f>
      </c>
    </row>
    <row r="36" spans="1:10" ht="13.5" thickTop="1">
      <c r="A36" s="321"/>
      <c r="B36" s="321"/>
      <c r="C36" s="317"/>
      <c r="D36" s="317"/>
      <c r="E36" s="329"/>
      <c r="F36" s="330"/>
      <c r="G36" s="329"/>
      <c r="H36" s="330"/>
      <c r="I36" s="331"/>
      <c r="J36" s="316"/>
    </row>
    <row r="37" spans="1:10" ht="12.75">
      <c r="A37" s="321" t="s">
        <v>37</v>
      </c>
      <c r="B37" s="321"/>
      <c r="C37" s="315">
        <v>-771000</v>
      </c>
      <c r="D37" s="315">
        <v>-136000</v>
      </c>
      <c r="E37" s="285"/>
      <c r="F37" s="136"/>
      <c r="G37" s="285"/>
      <c r="H37" s="136"/>
      <c r="I37" s="143"/>
      <c r="J37" s="316">
        <f>IF(I37="","",IF(I37=-907000,"Correct!","Try again!"))</f>
      </c>
    </row>
    <row r="38" spans="1:10" ht="12.75">
      <c r="A38" s="321" t="s">
        <v>22</v>
      </c>
      <c r="B38" s="321"/>
      <c r="C38" s="317">
        <v>-400000</v>
      </c>
      <c r="D38" s="317">
        <v>-100000</v>
      </c>
      <c r="E38" s="80"/>
      <c r="F38" s="135"/>
      <c r="G38" s="69"/>
      <c r="H38" s="135"/>
      <c r="I38" s="139"/>
      <c r="J38" s="316">
        <f>IF(I38="","",IF(I38=-400000,"Correct!","Try again!"))</f>
      </c>
    </row>
    <row r="39" spans="1:10" ht="12.75">
      <c r="A39" s="321" t="s">
        <v>82</v>
      </c>
      <c r="B39" s="321"/>
      <c r="C39" s="317">
        <v>-1493000</v>
      </c>
      <c r="D39" s="317">
        <v>-392000</v>
      </c>
      <c r="E39" s="75"/>
      <c r="F39" s="257"/>
      <c r="G39" s="289"/>
      <c r="H39" s="257"/>
      <c r="I39" s="145"/>
      <c r="J39" s="316">
        <f>IF(I39="","",IF(I39=-1493000,"Correct!","Try again!"))</f>
      </c>
    </row>
    <row r="40" spans="1:10" ht="13.5" thickBot="1">
      <c r="A40" s="321" t="s">
        <v>38</v>
      </c>
      <c r="B40" s="321"/>
      <c r="C40" s="318">
        <f>SUM(C37:C39)</f>
        <v>-2664000</v>
      </c>
      <c r="D40" s="318">
        <f>SUM(D37:D39)</f>
        <v>-628000</v>
      </c>
      <c r="E40" s="332"/>
      <c r="F40" s="339"/>
      <c r="G40" s="333"/>
      <c r="H40" s="340"/>
      <c r="I40" s="262"/>
      <c r="J40" s="316">
        <f>IF(I40="","",IF(I40=-2800000,"Correct!","Try again!"))</f>
      </c>
    </row>
    <row r="41" spans="1:10" ht="13.5" thickTop="1">
      <c r="A41" s="321"/>
      <c r="B41" s="321"/>
      <c r="C41" s="334">
        <f>C26</f>
        <v>225000</v>
      </c>
      <c r="D41" s="334">
        <f>D26</f>
        <v>56000</v>
      </c>
      <c r="E41" s="335"/>
      <c r="F41" s="336">
        <f>IF(F40="","",IF(F40=888000,"Correct!","Try again!"))</f>
      </c>
      <c r="G41" s="335"/>
      <c r="H41" s="336">
        <f>IF(H40="","",IF(H40=888000,"Correct!","Try again!"))</f>
      </c>
      <c r="I41" s="335"/>
      <c r="J41" s="335"/>
    </row>
    <row r="42" spans="1:10" ht="13.5" thickBot="1">
      <c r="A42" s="321"/>
      <c r="B42" s="321"/>
      <c r="C42" s="337">
        <f>SUM(C39:C41)</f>
        <v>-3932000</v>
      </c>
      <c r="D42" s="337">
        <f>SUM(D39:D41)</f>
        <v>-964000</v>
      </c>
      <c r="E42" s="335"/>
      <c r="F42" s="338"/>
      <c r="G42" s="335"/>
      <c r="H42" s="338"/>
      <c r="I42" s="335"/>
      <c r="J42" s="335"/>
    </row>
    <row r="43" spans="1:10" ht="13.5" thickTop="1">
      <c r="A43" s="335"/>
      <c r="B43" s="335"/>
      <c r="C43" s="335"/>
      <c r="D43" s="335"/>
      <c r="E43" s="335"/>
      <c r="F43" s="335"/>
      <c r="G43" s="335"/>
      <c r="H43" s="335"/>
      <c r="I43" s="335"/>
      <c r="J43" s="335"/>
    </row>
    <row r="44" spans="1:10" ht="12.75">
      <c r="A44" s="321" t="s">
        <v>32</v>
      </c>
      <c r="B44" s="321"/>
      <c r="C44" s="321"/>
      <c r="D44" s="335"/>
      <c r="E44" s="281"/>
      <c r="F44" s="281"/>
      <c r="G44" s="281"/>
      <c r="H44" s="281"/>
      <c r="I44" s="281"/>
      <c r="J44" s="281"/>
    </row>
    <row r="45" spans="1:10" ht="12.75">
      <c r="A45" s="281"/>
      <c r="B45" s="281"/>
      <c r="C45" s="281"/>
      <c r="D45" s="281"/>
      <c r="E45" s="281"/>
      <c r="F45" s="281"/>
      <c r="G45" s="281"/>
      <c r="H45" s="281"/>
      <c r="I45" s="281"/>
      <c r="J45" s="281"/>
    </row>
    <row r="46" spans="1:6" ht="12.75">
      <c r="A46" s="275"/>
      <c r="B46" s="275"/>
      <c r="C46" s="275"/>
      <c r="D46" s="275"/>
      <c r="E46" s="275"/>
      <c r="F46" s="275"/>
    </row>
    <row r="47" spans="1:6" ht="12.75">
      <c r="A47" s="275"/>
      <c r="B47" s="275"/>
      <c r="C47" s="275"/>
      <c r="D47" s="275"/>
      <c r="E47" s="275"/>
      <c r="F47" s="275"/>
    </row>
    <row r="48" spans="1:6" ht="12.75">
      <c r="A48" s="275"/>
      <c r="B48" s="275"/>
      <c r="C48" s="275"/>
      <c r="D48" s="275"/>
      <c r="E48" s="275"/>
      <c r="F48" s="275"/>
    </row>
    <row r="49" spans="1:6" ht="12.75">
      <c r="A49" s="275"/>
      <c r="B49" s="275"/>
      <c r="C49" s="275"/>
      <c r="D49" s="275"/>
      <c r="E49" s="275"/>
      <c r="F49" s="275"/>
    </row>
    <row r="50" spans="1:6" ht="12.75">
      <c r="A50" s="275"/>
      <c r="B50" s="275"/>
      <c r="C50" s="275"/>
      <c r="D50" s="275"/>
      <c r="E50" s="275"/>
      <c r="F50" s="275"/>
    </row>
    <row r="51" spans="1:6" ht="12.75">
      <c r="A51" s="275"/>
      <c r="B51" s="275"/>
      <c r="C51" s="275"/>
      <c r="D51" s="275"/>
      <c r="E51" s="275"/>
      <c r="F51" s="275"/>
    </row>
    <row r="52" spans="1:6" ht="12.75">
      <c r="A52" s="275"/>
      <c r="B52" s="275"/>
      <c r="C52" s="275"/>
      <c r="D52" s="275"/>
      <c r="E52" s="275"/>
      <c r="F52" s="275"/>
    </row>
    <row r="53" spans="1:6" ht="12.75">
      <c r="A53" s="275"/>
      <c r="B53" s="275"/>
      <c r="C53" s="275"/>
      <c r="D53" s="275"/>
      <c r="E53" s="275"/>
      <c r="F53" s="275"/>
    </row>
    <row r="54" spans="1:6" ht="12.75">
      <c r="A54" s="275"/>
      <c r="B54" s="275"/>
      <c r="C54" s="275"/>
      <c r="D54" s="275"/>
      <c r="E54" s="275"/>
      <c r="F54" s="275"/>
    </row>
    <row r="55" spans="1:6" ht="12.75">
      <c r="A55" s="275"/>
      <c r="B55" s="275"/>
      <c r="C55" s="275"/>
      <c r="D55" s="275"/>
      <c r="E55" s="275"/>
      <c r="F55" s="275"/>
    </row>
    <row r="56" spans="1:6" ht="12.75">
      <c r="A56" s="275"/>
      <c r="B56" s="275"/>
      <c r="C56" s="275"/>
      <c r="D56" s="275"/>
      <c r="E56" s="275"/>
      <c r="F56" s="275"/>
    </row>
    <row r="57" spans="1:6" ht="12.75">
      <c r="A57" s="275"/>
      <c r="B57" s="275"/>
      <c r="C57" s="275"/>
      <c r="D57" s="275"/>
      <c r="E57" s="275"/>
      <c r="F57" s="275"/>
    </row>
    <row r="58" spans="1:6" ht="12.75">
      <c r="A58" s="275"/>
      <c r="B58" s="275"/>
      <c r="C58" s="275"/>
      <c r="D58" s="275"/>
      <c r="E58" s="275"/>
      <c r="F58" s="275"/>
    </row>
    <row r="59" spans="1:6" ht="12.75">
      <c r="A59" s="275"/>
      <c r="B59" s="275"/>
      <c r="C59" s="275"/>
      <c r="D59" s="275"/>
      <c r="E59" s="275"/>
      <c r="F59" s="275"/>
    </row>
    <row r="60" spans="1:6" ht="12.75">
      <c r="A60" s="275"/>
      <c r="B60" s="275"/>
      <c r="C60" s="275"/>
      <c r="D60" s="275"/>
      <c r="E60" s="275"/>
      <c r="F60" s="275"/>
    </row>
    <row r="61" spans="1:6" ht="12.75">
      <c r="A61" s="275"/>
      <c r="B61" s="275"/>
      <c r="C61" s="275"/>
      <c r="D61" s="275"/>
      <c r="E61" s="275"/>
      <c r="F61" s="275"/>
    </row>
    <row r="62" spans="1:6" ht="12.75">
      <c r="A62" s="275"/>
      <c r="B62" s="275"/>
      <c r="C62" s="275"/>
      <c r="D62" s="275"/>
      <c r="E62" s="275"/>
      <c r="F62" s="275"/>
    </row>
    <row r="63" spans="1:6" ht="12.75">
      <c r="A63" s="275"/>
      <c r="B63" s="275"/>
      <c r="C63" s="275"/>
      <c r="D63" s="275"/>
      <c r="E63" s="275"/>
      <c r="F63" s="275"/>
    </row>
    <row r="64" spans="1:6" ht="12.75">
      <c r="A64" s="275"/>
      <c r="B64" s="275"/>
      <c r="C64" s="275"/>
      <c r="D64" s="275"/>
      <c r="E64" s="275"/>
      <c r="F64" s="275"/>
    </row>
    <row r="65" spans="1:6" ht="12.75">
      <c r="A65" s="275"/>
      <c r="B65" s="275"/>
      <c r="C65" s="275"/>
      <c r="D65" s="275"/>
      <c r="E65" s="275"/>
      <c r="F65" s="275"/>
    </row>
    <row r="66" spans="1:6" ht="12.75">
      <c r="A66" s="275"/>
      <c r="B66" s="275"/>
      <c r="C66" s="275"/>
      <c r="D66" s="275"/>
      <c r="E66" s="275"/>
      <c r="F66" s="275"/>
    </row>
    <row r="67" spans="1:6" ht="12.75">
      <c r="A67" s="275"/>
      <c r="B67" s="275"/>
      <c r="C67" s="275"/>
      <c r="D67" s="275"/>
      <c r="E67" s="275"/>
      <c r="F67" s="275"/>
    </row>
    <row r="68" spans="1:6" ht="12.75">
      <c r="A68" s="275"/>
      <c r="B68" s="275"/>
      <c r="C68" s="275"/>
      <c r="D68" s="275"/>
      <c r="E68" s="275"/>
      <c r="F68" s="275"/>
    </row>
    <row r="69" spans="1:6" ht="12.75">
      <c r="A69" s="275"/>
      <c r="B69" s="275"/>
      <c r="C69" s="275"/>
      <c r="D69" s="275"/>
      <c r="E69" s="275"/>
      <c r="F69" s="275"/>
    </row>
    <row r="70" spans="1:6" ht="12.75">
      <c r="A70" s="275"/>
      <c r="B70" s="275"/>
      <c r="C70" s="275"/>
      <c r="D70" s="275"/>
      <c r="E70" s="275"/>
      <c r="F70" s="275"/>
    </row>
    <row r="71" spans="1:6" ht="12.75">
      <c r="A71" s="275"/>
      <c r="B71" s="275"/>
      <c r="C71" s="275"/>
      <c r="D71" s="275"/>
      <c r="E71" s="275"/>
      <c r="F71" s="275"/>
    </row>
    <row r="72" spans="1:6" ht="12.75">
      <c r="A72" s="275"/>
      <c r="B72" s="275"/>
      <c r="C72" s="275"/>
      <c r="D72" s="275"/>
      <c r="E72" s="275"/>
      <c r="F72" s="275"/>
    </row>
    <row r="73" spans="1:6" ht="12.75">
      <c r="A73" s="275"/>
      <c r="B73" s="275"/>
      <c r="C73" s="275"/>
      <c r="D73" s="275"/>
      <c r="E73" s="275"/>
      <c r="F73" s="275"/>
    </row>
    <row r="74" spans="1:6" ht="12.75">
      <c r="A74" s="275"/>
      <c r="B74" s="275"/>
      <c r="C74" s="275"/>
      <c r="D74" s="275"/>
      <c r="E74" s="275"/>
      <c r="F74" s="275"/>
    </row>
    <row r="75" spans="1:6" ht="12.75">
      <c r="A75" s="275"/>
      <c r="B75" s="275"/>
      <c r="C75" s="275"/>
      <c r="D75" s="275"/>
      <c r="E75" s="275"/>
      <c r="F75" s="275"/>
    </row>
    <row r="76" spans="1:6" ht="12.75">
      <c r="A76" s="275"/>
      <c r="B76" s="275"/>
      <c r="C76" s="275"/>
      <c r="D76" s="275"/>
      <c r="E76" s="275"/>
      <c r="F76" s="275"/>
    </row>
    <row r="77" spans="1:6" ht="12.75">
      <c r="A77" s="275"/>
      <c r="B77" s="275"/>
      <c r="C77" s="275"/>
      <c r="D77" s="275"/>
      <c r="E77" s="275"/>
      <c r="F77" s="275"/>
    </row>
    <row r="78" spans="1:6" ht="12.75">
      <c r="A78" s="275"/>
      <c r="B78" s="275"/>
      <c r="C78" s="275"/>
      <c r="D78" s="275"/>
      <c r="E78" s="275"/>
      <c r="F78" s="275"/>
    </row>
    <row r="79" spans="1:6" ht="12.75">
      <c r="A79" s="275"/>
      <c r="B79" s="275"/>
      <c r="C79" s="275"/>
      <c r="D79" s="275"/>
      <c r="E79" s="275"/>
      <c r="F79" s="275"/>
    </row>
    <row r="80" spans="1:6" ht="12.75">
      <c r="A80" s="275"/>
      <c r="B80" s="275"/>
      <c r="C80" s="275"/>
      <c r="D80" s="275"/>
      <c r="E80" s="275"/>
      <c r="F80" s="275"/>
    </row>
    <row r="81" spans="1:6" ht="12.75">
      <c r="A81" s="275"/>
      <c r="B81" s="275"/>
      <c r="C81" s="275"/>
      <c r="D81" s="275"/>
      <c r="E81" s="275"/>
      <c r="F81" s="275"/>
    </row>
    <row r="82" spans="1:6" ht="12.75">
      <c r="A82" s="275"/>
      <c r="B82" s="275"/>
      <c r="C82" s="275"/>
      <c r="D82" s="275"/>
      <c r="E82" s="275"/>
      <c r="F82" s="275"/>
    </row>
    <row r="83" spans="1:6" ht="12.75">
      <c r="A83" s="275"/>
      <c r="B83" s="275"/>
      <c r="C83" s="275"/>
      <c r="D83" s="275"/>
      <c r="E83" s="275"/>
      <c r="F83" s="275"/>
    </row>
    <row r="84" spans="1:6" ht="12.75">
      <c r="A84" s="275"/>
      <c r="B84" s="275"/>
      <c r="C84" s="275"/>
      <c r="D84" s="275"/>
      <c r="E84" s="275"/>
      <c r="F84" s="275"/>
    </row>
    <row r="85" spans="1:6" ht="12.75">
      <c r="A85" s="275"/>
      <c r="B85" s="275"/>
      <c r="C85" s="275"/>
      <c r="D85" s="275"/>
      <c r="E85" s="275"/>
      <c r="F85" s="275"/>
    </row>
    <row r="86" spans="1:6" ht="12.75">
      <c r="A86" s="275"/>
      <c r="B86" s="275"/>
      <c r="C86" s="275"/>
      <c r="D86" s="275"/>
      <c r="E86" s="275"/>
      <c r="F86" s="275"/>
    </row>
    <row r="87" spans="1:6" ht="12.75">
      <c r="A87" s="275"/>
      <c r="B87" s="275"/>
      <c r="C87" s="275"/>
      <c r="D87" s="275"/>
      <c r="E87" s="275"/>
      <c r="F87" s="275"/>
    </row>
    <row r="88" spans="1:6" ht="12.75">
      <c r="A88" s="275"/>
      <c r="B88" s="275"/>
      <c r="C88" s="275"/>
      <c r="D88" s="275"/>
      <c r="E88" s="275"/>
      <c r="F88" s="275"/>
    </row>
    <row r="89" spans="1:6" ht="12.75">
      <c r="A89" s="275"/>
      <c r="B89" s="275"/>
      <c r="C89" s="275"/>
      <c r="D89" s="275"/>
      <c r="E89" s="275"/>
      <c r="F89" s="275"/>
    </row>
    <row r="90" spans="1:6" ht="12.75">
      <c r="A90" s="275"/>
      <c r="B90" s="275"/>
      <c r="C90" s="275"/>
      <c r="D90" s="275"/>
      <c r="E90" s="275"/>
      <c r="F90" s="275"/>
    </row>
    <row r="91" spans="1:6" ht="12.75">
      <c r="A91" s="275"/>
      <c r="B91" s="275"/>
      <c r="C91" s="275"/>
      <c r="D91" s="275"/>
      <c r="E91" s="275"/>
      <c r="F91" s="275"/>
    </row>
    <row r="92" spans="1:6" ht="12.75">
      <c r="A92" s="275"/>
      <c r="B92" s="275"/>
      <c r="C92" s="275"/>
      <c r="D92" s="275"/>
      <c r="E92" s="275"/>
      <c r="F92" s="275"/>
    </row>
    <row r="93" spans="1:6" ht="12.75">
      <c r="A93" s="275"/>
      <c r="B93" s="275"/>
      <c r="C93" s="275"/>
      <c r="D93" s="275"/>
      <c r="E93" s="275"/>
      <c r="F93" s="275"/>
    </row>
    <row r="94" spans="1:6" ht="12.75">
      <c r="A94" s="275"/>
      <c r="B94" s="275"/>
      <c r="C94" s="275"/>
      <c r="D94" s="275"/>
      <c r="E94" s="275"/>
      <c r="F94" s="275"/>
    </row>
    <row r="95" spans="1:6" ht="12.75">
      <c r="A95" s="275"/>
      <c r="B95" s="275"/>
      <c r="C95" s="275"/>
      <c r="D95" s="275"/>
      <c r="E95" s="275"/>
      <c r="F95" s="275"/>
    </row>
    <row r="96" spans="1:6" ht="12.75">
      <c r="A96" s="275"/>
      <c r="B96" s="275"/>
      <c r="C96" s="275"/>
      <c r="D96" s="275"/>
      <c r="E96" s="275"/>
      <c r="F96" s="275"/>
    </row>
    <row r="97" spans="1:6" ht="12.75">
      <c r="A97" s="275"/>
      <c r="B97" s="275"/>
      <c r="C97" s="275"/>
      <c r="D97" s="275"/>
      <c r="E97" s="275"/>
      <c r="F97" s="275"/>
    </row>
    <row r="98" spans="1:6" ht="12.75">
      <c r="A98" s="275"/>
      <c r="B98" s="275"/>
      <c r="C98" s="275"/>
      <c r="D98" s="275"/>
      <c r="E98" s="275"/>
      <c r="F98" s="275"/>
    </row>
    <row r="99" spans="1:6" ht="12.75">
      <c r="A99" s="275"/>
      <c r="B99" s="275"/>
      <c r="C99" s="275"/>
      <c r="D99" s="275"/>
      <c r="E99" s="275"/>
      <c r="F99" s="275"/>
    </row>
    <row r="100" spans="1:6" ht="12.75">
      <c r="A100" s="275"/>
      <c r="B100" s="275"/>
      <c r="C100" s="275"/>
      <c r="D100" s="275"/>
      <c r="E100" s="275"/>
      <c r="F100" s="275"/>
    </row>
    <row r="101" spans="1:6" ht="12.75">
      <c r="A101" s="275"/>
      <c r="B101" s="275"/>
      <c r="C101" s="275"/>
      <c r="D101" s="275"/>
      <c r="E101" s="275"/>
      <c r="F101" s="275"/>
    </row>
    <row r="102" spans="1:6" ht="12.75">
      <c r="A102" s="275"/>
      <c r="B102" s="275"/>
      <c r="C102" s="275"/>
      <c r="D102" s="275"/>
      <c r="E102" s="275"/>
      <c r="F102" s="275"/>
    </row>
    <row r="103" spans="1:6" ht="12.75">
      <c r="A103" s="275"/>
      <c r="B103" s="275"/>
      <c r="C103" s="275"/>
      <c r="D103" s="275"/>
      <c r="E103" s="275"/>
      <c r="F103" s="275"/>
    </row>
    <row r="104" spans="1:6" ht="12.75">
      <c r="A104" s="275"/>
      <c r="B104" s="275"/>
      <c r="C104" s="275"/>
      <c r="D104" s="275"/>
      <c r="E104" s="275"/>
      <c r="F104" s="275"/>
    </row>
    <row r="105" spans="1:6" ht="12.75">
      <c r="A105" s="275"/>
      <c r="B105" s="275"/>
      <c r="C105" s="275"/>
      <c r="D105" s="275"/>
      <c r="E105" s="275"/>
      <c r="F105" s="275"/>
    </row>
    <row r="106" spans="1:6" ht="12.75">
      <c r="A106" s="275"/>
      <c r="B106" s="275"/>
      <c r="C106" s="275"/>
      <c r="D106" s="275"/>
      <c r="E106" s="275"/>
      <c r="F106" s="275"/>
    </row>
    <row r="107" spans="1:6" ht="12.75">
      <c r="A107" s="275"/>
      <c r="B107" s="275"/>
      <c r="C107" s="275"/>
      <c r="D107" s="275"/>
      <c r="E107" s="275"/>
      <c r="F107" s="275"/>
    </row>
    <row r="108" spans="1:6" ht="12.75">
      <c r="A108" s="275"/>
      <c r="B108" s="275"/>
      <c r="C108" s="275"/>
      <c r="D108" s="275"/>
      <c r="E108" s="275"/>
      <c r="F108" s="275"/>
    </row>
    <row r="109" spans="1:6" ht="12.75">
      <c r="A109" s="275"/>
      <c r="B109" s="275"/>
      <c r="C109" s="275"/>
      <c r="D109" s="275"/>
      <c r="E109" s="275"/>
      <c r="F109" s="275"/>
    </row>
    <row r="110" spans="1:6" ht="12.75">
      <c r="A110" s="275"/>
      <c r="B110" s="275"/>
      <c r="C110" s="275"/>
      <c r="D110" s="275"/>
      <c r="E110" s="275"/>
      <c r="F110" s="275"/>
    </row>
    <row r="111" spans="1:6" ht="12.75">
      <c r="A111" s="275"/>
      <c r="B111" s="275"/>
      <c r="C111" s="275"/>
      <c r="D111" s="275"/>
      <c r="E111" s="275"/>
      <c r="F111" s="275"/>
    </row>
    <row r="112" spans="1:6" ht="12.75">
      <c r="A112" s="275"/>
      <c r="B112" s="275"/>
      <c r="C112" s="275"/>
      <c r="D112" s="275"/>
      <c r="E112" s="275"/>
      <c r="F112" s="275"/>
    </row>
    <row r="113" spans="1:6" ht="12.75">
      <c r="A113" s="275"/>
      <c r="B113" s="275"/>
      <c r="C113" s="275"/>
      <c r="D113" s="275"/>
      <c r="E113" s="275"/>
      <c r="F113" s="275"/>
    </row>
    <row r="114" spans="1:6" ht="12.75">
      <c r="A114" s="275"/>
      <c r="B114" s="275"/>
      <c r="C114" s="275"/>
      <c r="D114" s="275"/>
      <c r="E114" s="275"/>
      <c r="F114" s="275"/>
    </row>
    <row r="115" spans="1:6" ht="12.75">
      <c r="A115" s="275"/>
      <c r="B115" s="275"/>
      <c r="C115" s="275"/>
      <c r="D115" s="275"/>
      <c r="E115" s="275"/>
      <c r="F115" s="275"/>
    </row>
    <row r="116" spans="1:6" ht="12.75">
      <c r="A116" s="275"/>
      <c r="B116" s="275"/>
      <c r="C116" s="275"/>
      <c r="D116" s="275"/>
      <c r="E116" s="275"/>
      <c r="F116" s="275"/>
    </row>
    <row r="117" spans="1:6" ht="12.75">
      <c r="A117" s="275"/>
      <c r="B117" s="275"/>
      <c r="C117" s="275"/>
      <c r="D117" s="275"/>
      <c r="E117" s="275"/>
      <c r="F117" s="275"/>
    </row>
    <row r="118" spans="1:6" ht="12.75">
      <c r="A118" s="275"/>
      <c r="B118" s="275"/>
      <c r="C118" s="275"/>
      <c r="D118" s="275"/>
      <c r="E118" s="275"/>
      <c r="F118" s="275"/>
    </row>
    <row r="119" spans="1:6" ht="12.75">
      <c r="A119" s="275"/>
      <c r="B119" s="275"/>
      <c r="C119" s="275"/>
      <c r="D119" s="275"/>
      <c r="E119" s="275"/>
      <c r="F119" s="275"/>
    </row>
    <row r="120" spans="1:6" ht="12.75">
      <c r="A120" s="275"/>
      <c r="B120" s="275"/>
      <c r="C120" s="275"/>
      <c r="D120" s="275"/>
      <c r="E120" s="275"/>
      <c r="F120" s="275"/>
    </row>
    <row r="121" spans="1:6" ht="12.75">
      <c r="A121" s="275"/>
      <c r="B121" s="275"/>
      <c r="C121" s="275"/>
      <c r="D121" s="275"/>
      <c r="E121" s="275"/>
      <c r="F121" s="275"/>
    </row>
    <row r="122" spans="1:6" ht="12.75">
      <c r="A122" s="275"/>
      <c r="B122" s="275"/>
      <c r="C122" s="275"/>
      <c r="D122" s="275"/>
      <c r="E122" s="275"/>
      <c r="F122" s="275"/>
    </row>
    <row r="123" spans="1:6" ht="12.75">
      <c r="A123" s="275"/>
      <c r="B123" s="275"/>
      <c r="C123" s="275"/>
      <c r="D123" s="275"/>
      <c r="E123" s="275"/>
      <c r="F123" s="275"/>
    </row>
    <row r="124" spans="1:6" ht="12.75">
      <c r="A124" s="275"/>
      <c r="B124" s="275"/>
      <c r="C124" s="275"/>
      <c r="D124" s="275"/>
      <c r="E124" s="275"/>
      <c r="F124" s="275"/>
    </row>
    <row r="125" spans="1:6" ht="12.75">
      <c r="A125" s="275"/>
      <c r="B125" s="275"/>
      <c r="C125" s="275"/>
      <c r="D125" s="275"/>
      <c r="E125" s="275"/>
      <c r="F125" s="275"/>
    </row>
    <row r="126" spans="1:6" ht="12.75">
      <c r="A126" s="275"/>
      <c r="B126" s="275"/>
      <c r="C126" s="275"/>
      <c r="D126" s="275"/>
      <c r="E126" s="275"/>
      <c r="F126" s="275"/>
    </row>
    <row r="127" spans="1:6" ht="12.75">
      <c r="A127" s="275"/>
      <c r="B127" s="275"/>
      <c r="C127" s="275"/>
      <c r="D127" s="275"/>
      <c r="E127" s="275"/>
      <c r="F127" s="275"/>
    </row>
    <row r="128" spans="1:6" ht="12.75">
      <c r="A128" s="275"/>
      <c r="B128" s="275"/>
      <c r="C128" s="275"/>
      <c r="D128" s="275"/>
      <c r="E128" s="275"/>
      <c r="F128" s="275"/>
    </row>
    <row r="129" spans="1:6" ht="12.75">
      <c r="A129" s="275"/>
      <c r="B129" s="275"/>
      <c r="C129" s="275"/>
      <c r="D129" s="275"/>
      <c r="E129" s="275"/>
      <c r="F129" s="275"/>
    </row>
    <row r="130" spans="1:6" ht="12.75">
      <c r="A130" s="275"/>
      <c r="B130" s="275"/>
      <c r="C130" s="275"/>
      <c r="D130" s="275"/>
      <c r="E130" s="275"/>
      <c r="F130" s="275"/>
    </row>
    <row r="131" spans="1:6" ht="12.75">
      <c r="A131" s="275"/>
      <c r="B131" s="275"/>
      <c r="C131" s="275"/>
      <c r="D131" s="275"/>
      <c r="E131" s="275"/>
      <c r="F131" s="275"/>
    </row>
    <row r="132" spans="1:6" ht="12.75">
      <c r="A132" s="275"/>
      <c r="B132" s="275"/>
      <c r="C132" s="275"/>
      <c r="D132" s="275"/>
      <c r="E132" s="275"/>
      <c r="F132" s="275"/>
    </row>
    <row r="133" spans="1:6" ht="12.75">
      <c r="A133" s="275"/>
      <c r="B133" s="275"/>
      <c r="C133" s="275"/>
      <c r="D133" s="275"/>
      <c r="E133" s="275"/>
      <c r="F133" s="275"/>
    </row>
    <row r="134" spans="1:6" ht="12.75">
      <c r="A134" s="275"/>
      <c r="B134" s="275"/>
      <c r="C134" s="275"/>
      <c r="D134" s="275"/>
      <c r="E134" s="275"/>
      <c r="F134" s="275"/>
    </row>
    <row r="135" spans="1:6" ht="12.75">
      <c r="A135" s="275"/>
      <c r="B135" s="275"/>
      <c r="C135" s="275"/>
      <c r="D135" s="275"/>
      <c r="E135" s="275"/>
      <c r="F135" s="275"/>
    </row>
    <row r="136" spans="1:6" ht="12.75">
      <c r="A136" s="275"/>
      <c r="B136" s="275"/>
      <c r="C136" s="275"/>
      <c r="D136" s="275"/>
      <c r="E136" s="275"/>
      <c r="F136" s="275"/>
    </row>
    <row r="137" spans="1:6" ht="12.75">
      <c r="A137" s="275"/>
      <c r="B137" s="275"/>
      <c r="C137" s="275"/>
      <c r="D137" s="275"/>
      <c r="E137" s="275"/>
      <c r="F137" s="275"/>
    </row>
    <row r="138" spans="1:6" ht="12.75">
      <c r="A138" s="275"/>
      <c r="B138" s="275"/>
      <c r="C138" s="275"/>
      <c r="D138" s="275"/>
      <c r="E138" s="275"/>
      <c r="F138" s="275"/>
    </row>
    <row r="139" spans="1:6" ht="12.75">
      <c r="A139" s="275"/>
      <c r="B139" s="275"/>
      <c r="C139" s="275"/>
      <c r="D139" s="275"/>
      <c r="E139" s="275"/>
      <c r="F139" s="275"/>
    </row>
    <row r="140" spans="1:6" ht="12.75">
      <c r="A140" s="275"/>
      <c r="B140" s="275"/>
      <c r="C140" s="275"/>
      <c r="D140" s="275"/>
      <c r="E140" s="275"/>
      <c r="F140" s="275"/>
    </row>
    <row r="141" spans="1:6" ht="12.75">
      <c r="A141" s="275"/>
      <c r="B141" s="275"/>
      <c r="C141" s="275"/>
      <c r="D141" s="275"/>
      <c r="E141" s="275"/>
      <c r="F141" s="275"/>
    </row>
    <row r="142" spans="1:6" ht="12.75">
      <c r="A142" s="275"/>
      <c r="B142" s="275"/>
      <c r="C142" s="275"/>
      <c r="D142" s="275"/>
      <c r="E142" s="275"/>
      <c r="F142" s="275"/>
    </row>
    <row r="143" spans="1:6" ht="12.75">
      <c r="A143" s="275"/>
      <c r="B143" s="275"/>
      <c r="C143" s="275"/>
      <c r="D143" s="275"/>
      <c r="E143" s="275"/>
      <c r="F143" s="275"/>
    </row>
    <row r="144" spans="1:6" ht="12.75">
      <c r="A144" s="275"/>
      <c r="B144" s="275"/>
      <c r="C144" s="275"/>
      <c r="D144" s="275"/>
      <c r="E144" s="275"/>
      <c r="F144" s="275"/>
    </row>
    <row r="145" spans="1:6" ht="12.75">
      <c r="A145" s="275"/>
      <c r="B145" s="275"/>
      <c r="C145" s="275"/>
      <c r="D145" s="275"/>
      <c r="E145" s="275"/>
      <c r="F145" s="275"/>
    </row>
    <row r="146" spans="1:6" ht="12.75">
      <c r="A146" s="275"/>
      <c r="B146" s="275"/>
      <c r="C146" s="275"/>
      <c r="D146" s="275"/>
      <c r="E146" s="275"/>
      <c r="F146" s="275"/>
    </row>
    <row r="147" spans="1:6" ht="12.75">
      <c r="A147" s="275"/>
      <c r="B147" s="275"/>
      <c r="C147" s="275"/>
      <c r="D147" s="275"/>
      <c r="E147" s="275"/>
      <c r="F147" s="275"/>
    </row>
    <row r="148" spans="1:6" ht="12.75">
      <c r="A148" s="275"/>
      <c r="B148" s="275"/>
      <c r="C148" s="275"/>
      <c r="D148" s="275"/>
      <c r="E148" s="275"/>
      <c r="F148" s="275"/>
    </row>
    <row r="149" spans="1:6" ht="12.75">
      <c r="A149" s="275"/>
      <c r="B149" s="275"/>
      <c r="C149" s="275"/>
      <c r="D149" s="275"/>
      <c r="E149" s="275"/>
      <c r="F149" s="275"/>
    </row>
    <row r="150" spans="1:6" ht="12.75">
      <c r="A150" s="275"/>
      <c r="B150" s="275"/>
      <c r="C150" s="275"/>
      <c r="D150" s="275"/>
      <c r="E150" s="275"/>
      <c r="F150" s="275"/>
    </row>
    <row r="151" spans="1:6" ht="12.75">
      <c r="A151" s="275"/>
      <c r="B151" s="275"/>
      <c r="C151" s="275"/>
      <c r="D151" s="275"/>
      <c r="E151" s="275"/>
      <c r="F151" s="275"/>
    </row>
    <row r="152" spans="1:6" ht="12.75">
      <c r="A152" s="275"/>
      <c r="B152" s="275"/>
      <c r="C152" s="275"/>
      <c r="D152" s="275"/>
      <c r="E152" s="275"/>
      <c r="F152" s="275"/>
    </row>
    <row r="153" spans="1:6" ht="12.75">
      <c r="A153" s="275"/>
      <c r="B153" s="275"/>
      <c r="C153" s="275"/>
      <c r="D153" s="275"/>
      <c r="E153" s="275"/>
      <c r="F153" s="275"/>
    </row>
    <row r="154" spans="1:6" ht="12.75">
      <c r="A154" s="275"/>
      <c r="B154" s="275"/>
      <c r="C154" s="275"/>
      <c r="D154" s="275"/>
      <c r="E154" s="275"/>
      <c r="F154" s="275"/>
    </row>
    <row r="155" spans="1:6" ht="12.75">
      <c r="A155" s="275"/>
      <c r="B155" s="275"/>
      <c r="C155" s="275"/>
      <c r="D155" s="275"/>
      <c r="E155" s="275"/>
      <c r="F155" s="275"/>
    </row>
    <row r="156" spans="1:6" ht="12.75">
      <c r="A156" s="275"/>
      <c r="B156" s="275"/>
      <c r="C156" s="275"/>
      <c r="D156" s="275"/>
      <c r="E156" s="275"/>
      <c r="F156" s="275"/>
    </row>
    <row r="157" spans="1:6" ht="12.75">
      <c r="A157" s="275"/>
      <c r="B157" s="275"/>
      <c r="C157" s="275"/>
      <c r="D157" s="275"/>
      <c r="E157" s="275"/>
      <c r="F157" s="275"/>
    </row>
    <row r="158" spans="1:6" ht="12.75">
      <c r="A158" s="275"/>
      <c r="B158" s="275"/>
      <c r="C158" s="275"/>
      <c r="D158" s="275"/>
      <c r="E158" s="275"/>
      <c r="F158" s="275"/>
    </row>
    <row r="159" spans="1:6" ht="12.75">
      <c r="A159" s="275"/>
      <c r="B159" s="275"/>
      <c r="C159" s="275"/>
      <c r="D159" s="275"/>
      <c r="E159" s="275"/>
      <c r="F159" s="275"/>
    </row>
  </sheetData>
  <sheetProtection password="C690" sheet="1" objects="1" scenarios="1" selectLockedCells="1"/>
  <mergeCells count="22">
    <mergeCell ref="A18:B18"/>
    <mergeCell ref="A19:B19"/>
    <mergeCell ref="C1:D1"/>
    <mergeCell ref="C2:D2"/>
    <mergeCell ref="C3:D3"/>
    <mergeCell ref="A7:I7"/>
    <mergeCell ref="A8:I8"/>
    <mergeCell ref="A9:I9"/>
    <mergeCell ref="A13:B13"/>
    <mergeCell ref="A14:B14"/>
    <mergeCell ref="A16:B16"/>
    <mergeCell ref="A17:B17"/>
    <mergeCell ref="A33:B33"/>
    <mergeCell ref="A34:B34"/>
    <mergeCell ref="A35:B35"/>
    <mergeCell ref="A15:B15"/>
    <mergeCell ref="A20:B20"/>
    <mergeCell ref="A23:B23"/>
    <mergeCell ref="A24:B24"/>
    <mergeCell ref="A28:B28"/>
    <mergeCell ref="A31:B31"/>
    <mergeCell ref="A32:B32"/>
  </mergeCells>
  <dataValidations count="1">
    <dataValidation type="list" allowBlank="1" showInputMessage="1" showErrorMessage="1" sqref="G37:G39 E37:E39 G25:G34 E25:E34 G20:G23 E20:E23 G13:G17 E13:E17">
      <formula1>"[A], [C], [D], [E], [ I ], [S]"</formula1>
    </dataValidation>
  </dataValidations>
  <printOptions/>
  <pageMargins left="0.7" right="0.7" top="0.75" bottom="0.75" header="0.3" footer="0.3"/>
  <pageSetup horizontalDpi="600" verticalDpi="600" orientation="portrait" scale="8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8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3" width="12.7109375" style="0" customWidth="1"/>
    <col min="4" max="4" width="13.7109375" style="0" customWidth="1"/>
    <col min="5" max="5" width="12.7109375" style="0" customWidth="1"/>
    <col min="6" max="6" width="2.7109375" style="0" customWidth="1"/>
    <col min="7" max="24" width="12.7109375" style="0" customWidth="1"/>
  </cols>
  <sheetData>
    <row r="1" spans="1:21" ht="12.75">
      <c r="A1" s="377" t="s">
        <v>408</v>
      </c>
      <c r="B1" s="378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7:21" ht="12.75"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12.75">
      <c r="A3" s="417" t="s">
        <v>411</v>
      </c>
      <c r="B3" s="417"/>
      <c r="C3" s="417"/>
      <c r="D3" s="417"/>
      <c r="E3" s="417"/>
      <c r="F3" s="417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ht="12.75">
      <c r="A4" s="376" t="s">
        <v>410</v>
      </c>
      <c r="B4" s="376"/>
      <c r="C4" s="376"/>
      <c r="D4" s="376"/>
      <c r="E4" s="7">
        <v>1</v>
      </c>
      <c r="F4" s="3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</row>
    <row r="5" spans="1:21" ht="12.75">
      <c r="A5" s="376" t="s">
        <v>412</v>
      </c>
      <c r="B5" s="376"/>
      <c r="C5" s="376"/>
      <c r="D5" s="376"/>
      <c r="E5" s="100">
        <v>1090000</v>
      </c>
      <c r="F5" s="3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</row>
    <row r="6" spans="1:21" ht="12.75">
      <c r="A6" s="376" t="s">
        <v>413</v>
      </c>
      <c r="B6" s="376"/>
      <c r="C6" s="376"/>
      <c r="D6" s="376"/>
      <c r="E6" s="99">
        <v>950000</v>
      </c>
      <c r="F6" s="3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</row>
    <row r="7" spans="1:21" ht="12.75">
      <c r="A7" s="376" t="s">
        <v>414</v>
      </c>
      <c r="B7" s="376"/>
      <c r="C7" s="376"/>
      <c r="D7" s="376"/>
      <c r="E7" s="99">
        <v>240000</v>
      </c>
      <c r="F7" s="3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</row>
    <row r="8" spans="1:21" ht="12.75">
      <c r="A8" s="376" t="s">
        <v>415</v>
      </c>
      <c r="B8" s="376"/>
      <c r="C8" s="376"/>
      <c r="D8" s="376"/>
      <c r="E8" s="96">
        <v>6</v>
      </c>
      <c r="F8" s="3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</row>
    <row r="9" spans="1:21" ht="12.75">
      <c r="A9" s="59"/>
      <c r="B9" s="59"/>
      <c r="C9" s="59"/>
      <c r="D9" s="59"/>
      <c r="E9" s="99"/>
      <c r="F9" s="3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</row>
    <row r="10" spans="1:21" ht="12.75">
      <c r="A10" s="379" t="s">
        <v>416</v>
      </c>
      <c r="B10" s="379"/>
      <c r="C10" s="379"/>
      <c r="D10" s="379"/>
      <c r="E10" s="379"/>
      <c r="F10" s="379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</row>
    <row r="11" spans="1:21" ht="12.75">
      <c r="A11" s="418">
        <v>41639</v>
      </c>
      <c r="B11" s="418"/>
      <c r="C11" s="418"/>
      <c r="D11" s="418"/>
      <c r="E11" s="418"/>
      <c r="F11" s="418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</row>
    <row r="12" spans="1:21" ht="12.75">
      <c r="A12" s="273"/>
      <c r="B12" s="273"/>
      <c r="C12" s="273"/>
      <c r="D12" s="273"/>
      <c r="E12" s="273"/>
      <c r="F12" s="273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</row>
    <row r="13" spans="1:21" ht="12.75">
      <c r="A13" s="3"/>
      <c r="B13" s="3"/>
      <c r="C13" s="3"/>
      <c r="D13" s="109" t="s">
        <v>417</v>
      </c>
      <c r="E13" s="109" t="s">
        <v>419</v>
      </c>
      <c r="F13" s="3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</row>
    <row r="14" spans="1:21" ht="12.75">
      <c r="A14" s="3"/>
      <c r="B14" s="3"/>
      <c r="C14" s="3"/>
      <c r="D14" s="110" t="s">
        <v>418</v>
      </c>
      <c r="E14" s="110" t="s">
        <v>420</v>
      </c>
      <c r="F14" s="3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</row>
    <row r="15" spans="1:21" ht="12.75">
      <c r="A15" s="416" t="s">
        <v>421</v>
      </c>
      <c r="B15" s="416"/>
      <c r="C15" s="416"/>
      <c r="D15" s="341"/>
      <c r="E15" s="341"/>
      <c r="F15" s="3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</row>
    <row r="16" spans="1:21" ht="12.75">
      <c r="A16" s="380" t="s">
        <v>28</v>
      </c>
      <c r="B16" s="380"/>
      <c r="C16" s="380"/>
      <c r="D16" s="154">
        <v>-535000</v>
      </c>
      <c r="E16" s="154">
        <v>-495000</v>
      </c>
      <c r="F16" s="3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</row>
    <row r="17" spans="1:21" ht="12.75">
      <c r="A17" s="380" t="s">
        <v>33</v>
      </c>
      <c r="B17" s="380"/>
      <c r="C17" s="380"/>
      <c r="D17" s="131">
        <v>170000</v>
      </c>
      <c r="E17" s="131">
        <v>155000</v>
      </c>
      <c r="F17" s="3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</row>
    <row r="18" spans="1:21" ht="12.75">
      <c r="A18" s="376" t="s">
        <v>422</v>
      </c>
      <c r="B18" s="380"/>
      <c r="C18" s="380"/>
      <c r="D18" s="131">
        <v>-100000</v>
      </c>
      <c r="E18" s="131">
        <v>0</v>
      </c>
      <c r="F18" s="3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</row>
    <row r="19" spans="1:21" ht="12.75">
      <c r="A19" s="376" t="s">
        <v>423</v>
      </c>
      <c r="B19" s="380"/>
      <c r="C19" s="380"/>
      <c r="D19" s="131">
        <v>125000</v>
      </c>
      <c r="E19" s="131">
        <v>140000</v>
      </c>
      <c r="F19" s="3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</row>
    <row r="20" spans="1:21" ht="12.75">
      <c r="A20" s="376" t="s">
        <v>424</v>
      </c>
      <c r="B20" s="380"/>
      <c r="C20" s="380"/>
      <c r="D20" s="131">
        <v>-160000</v>
      </c>
      <c r="E20" s="131">
        <v>0</v>
      </c>
      <c r="F20" s="3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</row>
    <row r="21" spans="1:21" ht="13.5" thickBot="1">
      <c r="A21" s="376" t="s">
        <v>35</v>
      </c>
      <c r="B21" s="380"/>
      <c r="C21" s="380"/>
      <c r="D21" s="155">
        <f>SUM(D16:D20)</f>
        <v>-500000</v>
      </c>
      <c r="E21" s="155">
        <f>SUM(E16:E20)</f>
        <v>-200000</v>
      </c>
      <c r="F21" s="3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</row>
    <row r="22" spans="1:21" ht="13.5" thickTop="1">
      <c r="A22" s="380"/>
      <c r="B22" s="380"/>
      <c r="C22" s="380"/>
      <c r="D22" s="131"/>
      <c r="E22" s="131"/>
      <c r="F22" s="3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</row>
    <row r="23" spans="1:21" ht="12.75">
      <c r="A23" s="416" t="s">
        <v>425</v>
      </c>
      <c r="B23" s="416"/>
      <c r="C23" s="416"/>
      <c r="D23" s="131"/>
      <c r="E23" s="131"/>
      <c r="F23" s="3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</row>
    <row r="24" spans="1:21" ht="12.75">
      <c r="A24" s="376" t="s">
        <v>208</v>
      </c>
      <c r="B24" s="376"/>
      <c r="C24" s="376"/>
      <c r="D24" s="156">
        <v>-1500000</v>
      </c>
      <c r="E24" s="156">
        <v>-650000</v>
      </c>
      <c r="F24" s="3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</row>
    <row r="25" spans="1:21" ht="12.75">
      <c r="A25" s="376" t="s">
        <v>35</v>
      </c>
      <c r="B25" s="376"/>
      <c r="C25" s="376"/>
      <c r="D25" s="131">
        <v>-500000</v>
      </c>
      <c r="E25" s="131">
        <v>-200000</v>
      </c>
      <c r="F25" s="3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</row>
    <row r="26" spans="1:21" ht="12.75">
      <c r="A26" s="376" t="s">
        <v>29</v>
      </c>
      <c r="B26" s="376"/>
      <c r="C26" s="376"/>
      <c r="D26" s="131">
        <v>200000</v>
      </c>
      <c r="E26" s="131">
        <v>50000</v>
      </c>
      <c r="F26" s="3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</row>
    <row r="27" spans="1:21" ht="13.5" thickBot="1">
      <c r="A27" s="376" t="s">
        <v>209</v>
      </c>
      <c r="B27" s="376"/>
      <c r="C27" s="376"/>
      <c r="D27" s="155">
        <f>SUM(D24:D26)</f>
        <v>-1800000</v>
      </c>
      <c r="E27" s="155">
        <f>SUM(E24:E26)</f>
        <v>-800000</v>
      </c>
      <c r="F27" s="3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</row>
    <row r="28" spans="1:21" ht="13.5" thickTop="1">
      <c r="A28" s="380"/>
      <c r="B28" s="380"/>
      <c r="C28" s="380"/>
      <c r="D28" s="131"/>
      <c r="E28" s="131"/>
      <c r="F28" s="3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</row>
    <row r="29" spans="1:21" ht="12.75">
      <c r="A29" s="416" t="s">
        <v>426</v>
      </c>
      <c r="B29" s="416"/>
      <c r="C29" s="416"/>
      <c r="D29" s="131"/>
      <c r="E29" s="131"/>
      <c r="F29" s="3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</row>
    <row r="30" spans="1:21" ht="12.75">
      <c r="A30" s="376" t="s">
        <v>69</v>
      </c>
      <c r="B30" s="376"/>
      <c r="C30" s="376"/>
      <c r="D30" s="154">
        <v>190000</v>
      </c>
      <c r="E30" s="154">
        <v>300000</v>
      </c>
      <c r="F30" s="3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</row>
    <row r="31" spans="1:21" ht="12.75">
      <c r="A31" s="376" t="s">
        <v>427</v>
      </c>
      <c r="B31" s="376"/>
      <c r="C31" s="376"/>
      <c r="D31" s="131">
        <v>1300000</v>
      </c>
      <c r="E31" s="131">
        <v>0</v>
      </c>
      <c r="F31" s="3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</row>
    <row r="32" spans="1:21" ht="12.75">
      <c r="A32" s="376" t="s">
        <v>403</v>
      </c>
      <c r="B32" s="376"/>
      <c r="C32" s="376"/>
      <c r="D32" s="131">
        <v>100000</v>
      </c>
      <c r="E32" s="131">
        <v>200000</v>
      </c>
      <c r="F32" s="3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</row>
    <row r="33" spans="1:21" ht="12.75">
      <c r="A33" s="376" t="s">
        <v>428</v>
      </c>
      <c r="B33" s="376"/>
      <c r="C33" s="376"/>
      <c r="D33" s="131">
        <v>300000</v>
      </c>
      <c r="E33" s="131">
        <v>400000</v>
      </c>
      <c r="F33" s="3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</row>
    <row r="34" spans="1:21" ht="12.75">
      <c r="A34" s="376" t="s">
        <v>13</v>
      </c>
      <c r="B34" s="376"/>
      <c r="C34" s="376"/>
      <c r="D34" s="131">
        <v>610000</v>
      </c>
      <c r="E34" s="131">
        <v>300000</v>
      </c>
      <c r="F34" s="3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</row>
    <row r="35" spans="1:21" ht="13.5" thickBot="1">
      <c r="A35" s="376" t="s">
        <v>36</v>
      </c>
      <c r="B35" s="376"/>
      <c r="C35" s="376"/>
      <c r="D35" s="155">
        <f>SUM(D30:D34)</f>
        <v>2500000</v>
      </c>
      <c r="E35" s="155">
        <f>SUM(E30:E34)</f>
        <v>1200000</v>
      </c>
      <c r="F35" s="3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</row>
    <row r="36" spans="1:21" ht="13.5" thickTop="1">
      <c r="A36" s="376"/>
      <c r="B36" s="376"/>
      <c r="C36" s="376"/>
      <c r="D36" s="131"/>
      <c r="E36" s="131"/>
      <c r="F36" s="3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</row>
    <row r="37" spans="1:21" ht="12.75">
      <c r="A37" s="376" t="s">
        <v>37</v>
      </c>
      <c r="B37" s="376"/>
      <c r="C37" s="376"/>
      <c r="D37" s="154">
        <v>-165000</v>
      </c>
      <c r="E37" s="154">
        <v>-100000</v>
      </c>
      <c r="F37" s="3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</row>
    <row r="38" spans="1:21" ht="12.75">
      <c r="A38" s="376" t="s">
        <v>22</v>
      </c>
      <c r="B38" s="376"/>
      <c r="C38" s="376"/>
      <c r="D38" s="131">
        <v>-535000</v>
      </c>
      <c r="E38" s="131">
        <v>-300000</v>
      </c>
      <c r="F38" s="3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</row>
    <row r="39" spans="1:21" ht="12.75">
      <c r="A39" s="376" t="s">
        <v>209</v>
      </c>
      <c r="B39" s="376"/>
      <c r="C39" s="376"/>
      <c r="D39" s="131">
        <v>-1800000</v>
      </c>
      <c r="E39" s="131">
        <v>-800000</v>
      </c>
      <c r="F39" s="3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</row>
    <row r="40" spans="1:21" ht="13.5" thickBot="1">
      <c r="A40" s="376" t="s">
        <v>330</v>
      </c>
      <c r="B40" s="376"/>
      <c r="C40" s="376"/>
      <c r="D40" s="155">
        <f>SUM(D37:D39)</f>
        <v>-2500000</v>
      </c>
      <c r="E40" s="155">
        <f>SUM(E37:E39)</f>
        <v>-1200000</v>
      </c>
      <c r="F40" s="3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</row>
    <row r="41" spans="1:21" ht="13.5" thickTop="1">
      <c r="A41" s="3"/>
      <c r="B41" s="34"/>
      <c r="C41" s="34"/>
      <c r="D41" s="34"/>
      <c r="E41" s="3"/>
      <c r="F41" s="3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</row>
    <row r="42" spans="1:21" ht="12.75">
      <c r="A42" s="5"/>
      <c r="B42" s="5"/>
      <c r="C42" s="5"/>
      <c r="D42" s="5"/>
      <c r="E42" s="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</row>
    <row r="43" spans="1:21" ht="12.75">
      <c r="A43" s="5"/>
      <c r="B43" s="5"/>
      <c r="C43" s="5"/>
      <c r="D43" s="5"/>
      <c r="E43" s="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</row>
    <row r="44" spans="1:21" ht="12.75">
      <c r="A44" s="5"/>
      <c r="B44" s="5"/>
      <c r="C44" s="5"/>
      <c r="D44" s="5"/>
      <c r="E44" s="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</row>
    <row r="45" spans="1:21" ht="12.75">
      <c r="A45" s="5"/>
      <c r="B45" s="5"/>
      <c r="C45" s="5"/>
      <c r="D45" s="5"/>
      <c r="E45" s="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</row>
    <row r="46" spans="1:21" ht="12.75">
      <c r="A46" s="5"/>
      <c r="B46" s="5"/>
      <c r="C46" s="5"/>
      <c r="D46" s="5"/>
      <c r="E46" s="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</row>
    <row r="47" spans="1:21" ht="12.75">
      <c r="A47" s="5"/>
      <c r="B47" s="5"/>
      <c r="C47" s="5"/>
      <c r="D47" s="5"/>
      <c r="E47" s="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</row>
    <row r="48" spans="1:21" ht="12.75">
      <c r="A48" s="5"/>
      <c r="B48" s="5"/>
      <c r="C48" s="5"/>
      <c r="D48" s="5"/>
      <c r="E48" s="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</row>
    <row r="49" spans="1:21" ht="12.75">
      <c r="A49" s="5"/>
      <c r="B49" s="5"/>
      <c r="C49" s="5"/>
      <c r="D49" s="5"/>
      <c r="E49" s="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</row>
    <row r="50" spans="1:21" ht="12.75">
      <c r="A50" s="5"/>
      <c r="B50" s="5"/>
      <c r="C50" s="5"/>
      <c r="D50" s="5"/>
      <c r="E50" s="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</row>
    <row r="51" spans="1:21" ht="12.75">
      <c r="A51" s="5"/>
      <c r="B51" s="5"/>
      <c r="C51" s="5"/>
      <c r="D51" s="5"/>
      <c r="E51" s="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</row>
    <row r="52" spans="1:21" ht="12.75">
      <c r="A52" s="5"/>
      <c r="B52" s="5"/>
      <c r="C52" s="5"/>
      <c r="D52" s="5"/>
      <c r="E52" s="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</row>
    <row r="53" spans="1:21" ht="12.75">
      <c r="A53" s="5"/>
      <c r="B53" s="5"/>
      <c r="C53" s="5"/>
      <c r="D53" s="5"/>
      <c r="E53" s="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</row>
    <row r="54" spans="1:21" ht="12.75">
      <c r="A54" s="5"/>
      <c r="B54" s="5"/>
      <c r="C54" s="5"/>
      <c r="D54" s="5"/>
      <c r="E54" s="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</row>
    <row r="55" spans="1:21" ht="12.75">
      <c r="A55" s="5"/>
      <c r="B55" s="5"/>
      <c r="C55" s="5"/>
      <c r="D55" s="5"/>
      <c r="E55" s="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</row>
    <row r="56" spans="1:21" ht="12.75">
      <c r="A56" s="5"/>
      <c r="B56" s="5"/>
      <c r="C56" s="5"/>
      <c r="D56" s="5"/>
      <c r="E56" s="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</row>
    <row r="57" spans="7:21" ht="12.75"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</row>
    <row r="58" spans="7:21" ht="12.75"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</row>
    <row r="59" spans="7:21" ht="12.75"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</row>
    <row r="60" spans="7:21" ht="12.75"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</row>
    <row r="61" spans="7:21" ht="12.75"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</row>
    <row r="62" spans="7:21" ht="12.75"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</row>
    <row r="63" spans="7:21" ht="12.75"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</row>
    <row r="64" spans="7:21" ht="12.75"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</row>
    <row r="65" spans="7:21" ht="12.75"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</row>
    <row r="66" spans="7:21" ht="12.75"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</row>
    <row r="67" spans="7:21" ht="12.75"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</row>
    <row r="68" spans="7:21" ht="12.75"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</row>
    <row r="69" spans="7:21" ht="12.75"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</row>
    <row r="70" spans="7:21" ht="12.75"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</row>
    <row r="71" spans="7:21" ht="12.75"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</row>
    <row r="72" spans="7:21" ht="12.75"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</row>
    <row r="73" spans="7:21" ht="12.75"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</row>
    <row r="74" spans="7:21" ht="12.75"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</row>
    <row r="75" spans="7:21" ht="12.75"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</row>
    <row r="76" spans="7:21" ht="12.75"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</row>
    <row r="77" spans="7:21" ht="12.75"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</row>
    <row r="78" spans="7:21" ht="12.75"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</row>
  </sheetData>
  <sheetProtection password="C690" sheet="1" objects="1" scenarios="1" selectLockedCells="1" selectUnlockedCells="1"/>
  <mergeCells count="35">
    <mergeCell ref="A37:C37"/>
    <mergeCell ref="A38:C38"/>
    <mergeCell ref="A39:C39"/>
    <mergeCell ref="A35:C35"/>
    <mergeCell ref="A34:C34"/>
    <mergeCell ref="A23:C23"/>
    <mergeCell ref="A29:C29"/>
    <mergeCell ref="A36:C36"/>
    <mergeCell ref="A24:C24"/>
    <mergeCell ref="A25:C25"/>
    <mergeCell ref="A26:C26"/>
    <mergeCell ref="A18:C18"/>
    <mergeCell ref="A40:C40"/>
    <mergeCell ref="A3:F3"/>
    <mergeCell ref="A8:D8"/>
    <mergeCell ref="A11:F11"/>
    <mergeCell ref="A10:F10"/>
    <mergeCell ref="A15:C15"/>
    <mergeCell ref="A31:C31"/>
    <mergeCell ref="A32:C32"/>
    <mergeCell ref="A33:C33"/>
    <mergeCell ref="A7:D7"/>
    <mergeCell ref="A27:C27"/>
    <mergeCell ref="A28:C28"/>
    <mergeCell ref="A30:C30"/>
    <mergeCell ref="A16:C16"/>
    <mergeCell ref="A17:C17"/>
    <mergeCell ref="A19:C19"/>
    <mergeCell ref="A20:C20"/>
    <mergeCell ref="A21:C21"/>
    <mergeCell ref="A22:C22"/>
    <mergeCell ref="A1:B1"/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6" width="12.7109375" style="0" customWidth="1"/>
    <col min="7" max="7" width="12.7109375" style="52" customWidth="1"/>
    <col min="8" max="21" width="12.7109375" style="0" customWidth="1"/>
  </cols>
  <sheetData>
    <row r="1" spans="2:7" ht="12.75">
      <c r="B1" s="1" t="s">
        <v>0</v>
      </c>
      <c r="C1" s="372"/>
      <c r="D1" s="372"/>
      <c r="G1" s="232"/>
    </row>
    <row r="2" spans="2:7" ht="12.75">
      <c r="B2" s="1" t="s">
        <v>1</v>
      </c>
      <c r="C2" s="372"/>
      <c r="D2" s="372"/>
      <c r="G2" s="232"/>
    </row>
    <row r="3" spans="2:7" ht="12.75">
      <c r="B3" s="2"/>
      <c r="C3" s="373" t="s">
        <v>271</v>
      </c>
      <c r="D3" s="373"/>
      <c r="G3" s="231"/>
    </row>
    <row r="4" ht="12.75"/>
    <row r="5" ht="12.75">
      <c r="H5" s="5"/>
    </row>
    <row r="6" spans="1:11" ht="12.75">
      <c r="A6" s="6"/>
      <c r="B6" s="6"/>
      <c r="C6" s="6"/>
      <c r="D6" s="6"/>
      <c r="E6" s="6"/>
      <c r="F6" s="6"/>
      <c r="G6" s="59"/>
      <c r="H6" s="5"/>
      <c r="I6" s="5"/>
      <c r="J6" s="5"/>
      <c r="K6" s="5"/>
    </row>
    <row r="7" spans="1:11" ht="12.75">
      <c r="A7" s="374" t="s">
        <v>250</v>
      </c>
      <c r="B7" s="374"/>
      <c r="C7" s="374"/>
      <c r="D7" s="374"/>
      <c r="E7" s="374"/>
      <c r="F7" s="374"/>
      <c r="G7" s="24"/>
      <c r="H7" s="5"/>
      <c r="I7" s="5"/>
      <c r="J7" s="5"/>
      <c r="K7" s="5"/>
    </row>
    <row r="8" spans="1:11" ht="12.75">
      <c r="A8" s="379" t="s">
        <v>87</v>
      </c>
      <c r="B8" s="379"/>
      <c r="C8" s="379"/>
      <c r="D8" s="379"/>
      <c r="E8" s="379"/>
      <c r="F8" s="379"/>
      <c r="G8" s="24"/>
      <c r="H8" s="5"/>
      <c r="I8" s="5"/>
      <c r="J8" s="5"/>
      <c r="K8" s="5"/>
    </row>
    <row r="9" spans="1:11" ht="12.75">
      <c r="A9" s="6"/>
      <c r="B9" s="6"/>
      <c r="C9" s="6"/>
      <c r="D9" s="6"/>
      <c r="E9" s="6"/>
      <c r="F9" s="6"/>
      <c r="G9" s="24"/>
      <c r="H9" s="5"/>
      <c r="I9" s="5"/>
      <c r="J9" s="5"/>
      <c r="K9" s="5"/>
    </row>
    <row r="10" spans="1:11" ht="12.75">
      <c r="A10" s="18" t="s">
        <v>9</v>
      </c>
      <c r="B10" s="18"/>
      <c r="C10" s="18"/>
      <c r="D10" s="18"/>
      <c r="E10" s="79" t="s">
        <v>10</v>
      </c>
      <c r="F10" s="79" t="s">
        <v>11</v>
      </c>
      <c r="G10" s="24"/>
      <c r="H10" s="5"/>
      <c r="I10" s="5"/>
      <c r="J10" s="5"/>
      <c r="K10" s="5"/>
    </row>
    <row r="11" spans="1:11" ht="12.75">
      <c r="A11" s="420" t="s">
        <v>255</v>
      </c>
      <c r="B11" s="420"/>
      <c r="C11" s="420"/>
      <c r="D11" s="420"/>
      <c r="E11" s="55"/>
      <c r="F11" s="31"/>
      <c r="G11" s="24"/>
      <c r="H11" s="5"/>
      <c r="I11" s="5"/>
      <c r="J11" s="5"/>
      <c r="K11" s="5"/>
    </row>
    <row r="12" spans="1:11" ht="12.75">
      <c r="A12" s="413" t="s">
        <v>256</v>
      </c>
      <c r="B12" s="413"/>
      <c r="C12" s="413"/>
      <c r="D12" s="413"/>
      <c r="E12" s="31"/>
      <c r="F12" s="31"/>
      <c r="G12" s="24"/>
      <c r="H12" s="5"/>
      <c r="I12" s="5"/>
      <c r="J12" s="5"/>
      <c r="K12" s="5"/>
    </row>
    <row r="13" spans="1:11" ht="12.75">
      <c r="A13" s="412" t="s">
        <v>251</v>
      </c>
      <c r="B13" s="412"/>
      <c r="C13" s="412"/>
      <c r="D13" s="412"/>
      <c r="E13" s="140"/>
      <c r="F13" s="29">
        <f>IF(E13="","",IF(E13=500000,"Correct!","Try again!"))</f>
      </c>
      <c r="G13" s="58"/>
      <c r="H13" s="5"/>
      <c r="I13" s="5"/>
      <c r="J13" s="5"/>
      <c r="K13" s="5"/>
    </row>
    <row r="14" spans="1:8" ht="12.75">
      <c r="A14" s="412" t="s">
        <v>252</v>
      </c>
      <c r="B14" s="412"/>
      <c r="C14" s="412"/>
      <c r="D14" s="412"/>
      <c r="E14" s="35"/>
      <c r="F14" s="174"/>
      <c r="G14" s="29">
        <f>IF(F14="","",IF(F14=35000,"Correct!","Try again!"))</f>
      </c>
      <c r="H14" s="5"/>
    </row>
    <row r="15" spans="1:8" ht="12.75">
      <c r="A15" s="412" t="s">
        <v>253</v>
      </c>
      <c r="B15" s="412"/>
      <c r="C15" s="412"/>
      <c r="D15" s="412"/>
      <c r="E15" s="35"/>
      <c r="F15" s="140"/>
      <c r="G15" s="29">
        <f>IF(F15="","",IF(F15=465000,"Correct!","Try again!"))</f>
      </c>
      <c r="H15" s="5"/>
    </row>
    <row r="16" spans="1:8" ht="12.75">
      <c r="A16" s="415"/>
      <c r="B16" s="415"/>
      <c r="C16" s="415"/>
      <c r="D16" s="415"/>
      <c r="E16" s="35"/>
      <c r="F16" s="35"/>
      <c r="G16" s="59"/>
      <c r="H16" s="5"/>
    </row>
    <row r="17" spans="1:8" ht="12.75">
      <c r="A17" s="413" t="s">
        <v>254</v>
      </c>
      <c r="B17" s="413"/>
      <c r="C17" s="413"/>
      <c r="D17" s="413"/>
      <c r="E17" s="31"/>
      <c r="F17" s="31"/>
      <c r="G17" s="24"/>
      <c r="H17" s="5"/>
    </row>
    <row r="18" spans="1:8" ht="12.75">
      <c r="A18" s="419">
        <v>41274</v>
      </c>
      <c r="B18" s="419"/>
      <c r="C18" s="419"/>
      <c r="D18" s="419"/>
      <c r="E18" s="31"/>
      <c r="F18" s="31"/>
      <c r="G18" s="24"/>
      <c r="H18" s="5"/>
    </row>
    <row r="19" spans="1:8" ht="12.75">
      <c r="A19" s="412" t="s">
        <v>257</v>
      </c>
      <c r="B19" s="412"/>
      <c r="C19" s="412"/>
      <c r="D19" s="412"/>
      <c r="E19" s="140"/>
      <c r="F19" s="29">
        <f>IF(E19="","",IF(E19=5000,"Correct!","Try again!"))</f>
      </c>
      <c r="G19" s="46"/>
      <c r="H19" s="5"/>
    </row>
    <row r="20" spans="1:8" ht="12.75">
      <c r="A20" s="412" t="s">
        <v>252</v>
      </c>
      <c r="B20" s="412"/>
      <c r="C20" s="412"/>
      <c r="D20" s="412"/>
      <c r="E20" s="35"/>
      <c r="F20" s="140"/>
      <c r="G20" s="29">
        <f>IF(F20="","",IF(F20=5000,"Correct!","Try again!"))</f>
      </c>
      <c r="H20" s="5"/>
    </row>
    <row r="21" spans="1:8" ht="12.75">
      <c r="A21" s="386"/>
      <c r="B21" s="386"/>
      <c r="C21" s="386"/>
      <c r="D21" s="386"/>
      <c r="E21" s="31"/>
      <c r="F21" s="31"/>
      <c r="G21" s="24"/>
      <c r="H21" s="5"/>
    </row>
    <row r="22" spans="1:8" ht="12.75">
      <c r="A22" s="419">
        <v>41639</v>
      </c>
      <c r="B22" s="419"/>
      <c r="C22" s="419"/>
      <c r="D22" s="419"/>
      <c r="E22" s="31"/>
      <c r="F22" s="31"/>
      <c r="G22" s="24"/>
      <c r="H22" s="5"/>
    </row>
    <row r="23" spans="1:8" ht="12.75">
      <c r="A23" s="412" t="s">
        <v>257</v>
      </c>
      <c r="B23" s="412"/>
      <c r="C23" s="412"/>
      <c r="D23" s="412"/>
      <c r="E23" s="140"/>
      <c r="F23" s="29">
        <f>IF(E23="","",IF(E23=10000,"Correct!","Try again!"))</f>
      </c>
      <c r="G23" s="46"/>
      <c r="H23" s="5"/>
    </row>
    <row r="24" spans="1:8" ht="12.75">
      <c r="A24" s="412" t="s">
        <v>252</v>
      </c>
      <c r="B24" s="412"/>
      <c r="C24" s="412"/>
      <c r="D24" s="412"/>
      <c r="E24" s="35"/>
      <c r="F24" s="140"/>
      <c r="G24" s="29">
        <f>IF(F24="","",IF(F24=10000,"Correct!","Try again!"))</f>
      </c>
      <c r="H24" s="5"/>
    </row>
    <row r="25" spans="1:8" ht="12.75">
      <c r="A25" s="386"/>
      <c r="B25" s="386"/>
      <c r="C25" s="386"/>
      <c r="D25" s="386"/>
      <c r="E25" s="31"/>
      <c r="F25" s="31"/>
      <c r="G25" s="24"/>
      <c r="H25" s="5"/>
    </row>
    <row r="26" spans="1:8" ht="12.75">
      <c r="A26" s="419">
        <v>41639</v>
      </c>
      <c r="B26" s="419"/>
      <c r="C26" s="419"/>
      <c r="D26" s="419"/>
      <c r="E26" s="31"/>
      <c r="F26" s="31"/>
      <c r="G26" s="24"/>
      <c r="H26" s="5"/>
    </row>
    <row r="27" spans="1:8" ht="12.75">
      <c r="A27" s="412" t="s">
        <v>258</v>
      </c>
      <c r="B27" s="412"/>
      <c r="C27" s="412"/>
      <c r="D27" s="412"/>
      <c r="E27" s="140"/>
      <c r="F27" s="29">
        <f>IF(E27="","",IF(E27=50000,"Correct!","Try again!"))</f>
      </c>
      <c r="G27" s="46"/>
      <c r="H27" s="5"/>
    </row>
    <row r="28" spans="1:8" ht="12.75">
      <c r="A28" s="412" t="s">
        <v>253</v>
      </c>
      <c r="B28" s="412"/>
      <c r="C28" s="412"/>
      <c r="D28" s="412"/>
      <c r="E28" s="35"/>
      <c r="F28" s="140"/>
      <c r="G28" s="29">
        <f>IF(F28="","",IF(F28=50000,"Correct!","Try again!"))</f>
      </c>
      <c r="H28" s="5"/>
    </row>
    <row r="29" spans="1:8" ht="12.75">
      <c r="A29" s="386"/>
      <c r="B29" s="386"/>
      <c r="C29" s="386"/>
      <c r="D29" s="386"/>
      <c r="E29" s="31"/>
      <c r="F29" s="128"/>
      <c r="G29" s="24"/>
      <c r="H29" s="5"/>
    </row>
    <row r="30" spans="1:8" ht="12.75">
      <c r="A30" s="413" t="s">
        <v>259</v>
      </c>
      <c r="B30" s="413"/>
      <c r="C30" s="413"/>
      <c r="D30" s="413"/>
      <c r="E30" s="31"/>
      <c r="F30" s="31"/>
      <c r="G30" s="24"/>
      <c r="H30" s="5"/>
    </row>
    <row r="31" spans="1:7" ht="12.75">
      <c r="A31" s="413" t="s">
        <v>268</v>
      </c>
      <c r="B31" s="413"/>
      <c r="C31" s="413"/>
      <c r="D31" s="413"/>
      <c r="E31" s="31"/>
      <c r="F31" s="31"/>
      <c r="G31" s="24"/>
    </row>
    <row r="32" spans="1:7" ht="12.75">
      <c r="A32" s="412" t="s">
        <v>260</v>
      </c>
      <c r="B32" s="412"/>
      <c r="C32" s="412"/>
      <c r="D32" s="412"/>
      <c r="E32" s="174"/>
      <c r="F32" s="29">
        <f>IF(E32="","",IF(E32=200000,"Correct!","Try again!"))</f>
      </c>
      <c r="G32" s="58"/>
    </row>
    <row r="33" spans="1:7" ht="12.75">
      <c r="A33" s="412" t="s">
        <v>261</v>
      </c>
      <c r="B33" s="412"/>
      <c r="C33" s="412"/>
      <c r="D33" s="412"/>
      <c r="E33" s="140"/>
      <c r="F33" s="29">
        <f>IF(E33="","",IF(E33=180000,"Correct!","Try again!"))</f>
      </c>
      <c r="G33" s="58"/>
    </row>
    <row r="34" spans="1:7" ht="12.75">
      <c r="A34" s="412" t="s">
        <v>262</v>
      </c>
      <c r="B34" s="412"/>
      <c r="C34" s="412"/>
      <c r="D34" s="412"/>
      <c r="E34" s="35"/>
      <c r="F34" s="140"/>
      <c r="G34" s="29">
        <f>IF(F34="","",IF(F34=380000,"Correct!","Try again!"))</f>
      </c>
    </row>
    <row r="35" spans="1:7" ht="12.75">
      <c r="A35" s="386"/>
      <c r="B35" s="386"/>
      <c r="C35" s="386"/>
      <c r="D35" s="386"/>
      <c r="E35" s="31"/>
      <c r="F35" s="31"/>
      <c r="G35" s="24"/>
    </row>
    <row r="36" spans="1:7" ht="12.75">
      <c r="A36" s="412" t="s">
        <v>193</v>
      </c>
      <c r="B36" s="412"/>
      <c r="C36" s="412"/>
      <c r="D36" s="412"/>
      <c r="E36" s="140"/>
      <c r="F36" s="29">
        <f>IF(E36="","",IF(E36=90000,"Correct!","Try again!"))</f>
      </c>
      <c r="G36" s="46"/>
    </row>
    <row r="37" spans="1:7" ht="12.75">
      <c r="A37" s="412" t="s">
        <v>14</v>
      </c>
      <c r="B37" s="412"/>
      <c r="C37" s="412"/>
      <c r="D37" s="412"/>
      <c r="E37" s="173"/>
      <c r="F37" s="29">
        <f>IF(E37="","",IF(E37=60000,"Correct!","Try again!"))</f>
      </c>
      <c r="G37" s="46"/>
    </row>
    <row r="38" spans="1:7" ht="12.75">
      <c r="A38" s="412" t="s">
        <v>262</v>
      </c>
      <c r="B38" s="412"/>
      <c r="C38" s="412"/>
      <c r="D38" s="412"/>
      <c r="E38" s="35"/>
      <c r="F38" s="140"/>
      <c r="G38" s="29">
        <f>IF(F38="","",IF(F38=150000,"Correct!","Try again!"))</f>
      </c>
    </row>
    <row r="39" spans="1:7" ht="12.75">
      <c r="A39" s="386"/>
      <c r="B39" s="386"/>
      <c r="C39" s="386"/>
      <c r="D39" s="386"/>
      <c r="E39" s="31"/>
      <c r="F39" s="31"/>
      <c r="G39" s="24"/>
    </row>
    <row r="40" spans="1:7" ht="12.75">
      <c r="A40" s="412" t="s">
        <v>263</v>
      </c>
      <c r="B40" s="412"/>
      <c r="C40" s="412"/>
      <c r="D40" s="412"/>
      <c r="E40" s="140"/>
      <c r="F40" s="29">
        <f>IF(E40="","",IF(E40=65000,"Correct!","Try again!"))</f>
      </c>
      <c r="G40" s="46"/>
    </row>
    <row r="41" spans="1:7" ht="12.75">
      <c r="A41" s="412" t="s">
        <v>262</v>
      </c>
      <c r="B41" s="412"/>
      <c r="C41" s="412"/>
      <c r="D41" s="412"/>
      <c r="E41" s="35"/>
      <c r="F41" s="140"/>
      <c r="G41" s="29">
        <f>IF(F41="","",IF(F41=65000,"Correct!","Try again!"))</f>
      </c>
    </row>
    <row r="42" spans="1:7" ht="12.75">
      <c r="A42" s="386"/>
      <c r="B42" s="386"/>
      <c r="C42" s="386"/>
      <c r="D42" s="386"/>
      <c r="E42" s="31"/>
      <c r="F42" s="31"/>
      <c r="G42" s="24"/>
    </row>
    <row r="43" spans="1:7" ht="12.75">
      <c r="A43" s="412" t="s">
        <v>264</v>
      </c>
      <c r="B43" s="412"/>
      <c r="C43" s="412"/>
      <c r="D43" s="412"/>
      <c r="E43" s="140"/>
      <c r="F43" s="29">
        <f>IF(E43="","",IF(E43=35000,"Correct!","Try again!"))</f>
      </c>
      <c r="G43" s="46"/>
    </row>
    <row r="44" spans="1:7" ht="12.75">
      <c r="A44" s="412" t="s">
        <v>127</v>
      </c>
      <c r="B44" s="412"/>
      <c r="C44" s="412"/>
      <c r="D44" s="412"/>
      <c r="E44" s="35"/>
      <c r="F44" s="140"/>
      <c r="G44" s="29">
        <f>IF(F44="","",IF(F44=35000,"Correct!","Try again!"))</f>
      </c>
    </row>
    <row r="45" spans="1:7" ht="12.75">
      <c r="A45" s="386"/>
      <c r="B45" s="386"/>
      <c r="C45" s="386"/>
      <c r="D45" s="386"/>
      <c r="E45" s="31"/>
      <c r="F45" s="31"/>
      <c r="G45" s="24"/>
    </row>
    <row r="46" spans="1:7" ht="12.75">
      <c r="A46" s="412" t="s">
        <v>59</v>
      </c>
      <c r="B46" s="412"/>
      <c r="C46" s="412"/>
      <c r="D46" s="412"/>
      <c r="E46" s="140"/>
      <c r="F46" s="29">
        <f>IF(E46="","",IF(E46=10000,"Correct!","Try again!"))</f>
      </c>
      <c r="G46" s="46"/>
    </row>
    <row r="47" spans="1:7" ht="12.75">
      <c r="A47" s="412" t="s">
        <v>265</v>
      </c>
      <c r="B47" s="412"/>
      <c r="C47" s="412"/>
      <c r="D47" s="412"/>
      <c r="E47" s="35"/>
      <c r="F47" s="140"/>
      <c r="G47" s="29">
        <f>IF(F47="","",IF(F47=10000,"Correct!","Try again!"))</f>
      </c>
    </row>
    <row r="48" spans="1:7" ht="12.75">
      <c r="A48" s="380"/>
      <c r="B48" s="380"/>
      <c r="C48" s="380"/>
      <c r="D48" s="380"/>
      <c r="E48" s="3"/>
      <c r="F48" s="3"/>
      <c r="G48" s="56"/>
    </row>
    <row r="49" spans="1:8" ht="12.75">
      <c r="A49" s="413" t="s">
        <v>266</v>
      </c>
      <c r="B49" s="413"/>
      <c r="C49" s="413"/>
      <c r="D49" s="413"/>
      <c r="E49" s="31"/>
      <c r="F49" s="31"/>
      <c r="G49" s="24"/>
      <c r="H49" s="5"/>
    </row>
    <row r="50" spans="1:7" ht="12.75">
      <c r="A50" s="413" t="s">
        <v>269</v>
      </c>
      <c r="B50" s="413"/>
      <c r="C50" s="413"/>
      <c r="D50" s="413"/>
      <c r="E50" s="31"/>
      <c r="F50" s="31"/>
      <c r="G50" s="24"/>
    </row>
    <row r="51" spans="1:7" ht="12.75">
      <c r="A51" s="412" t="s">
        <v>264</v>
      </c>
      <c r="B51" s="412"/>
      <c r="C51" s="412"/>
      <c r="D51" s="412"/>
      <c r="E51" s="140"/>
      <c r="F51" s="29">
        <f>IF(E51="","",IF(E51=30000,"Correct!","Try again!"))</f>
      </c>
      <c r="G51" s="46"/>
    </row>
    <row r="52" spans="1:7" ht="12.75">
      <c r="A52" s="412" t="s">
        <v>267</v>
      </c>
      <c r="B52" s="412"/>
      <c r="C52" s="412"/>
      <c r="D52" s="412"/>
      <c r="E52" s="35"/>
      <c r="F52" s="140"/>
      <c r="G52" s="29">
        <f>IF(F52="","",IF(F52=30000,"Correct!","Try again!"))</f>
      </c>
    </row>
    <row r="53" spans="1:7" ht="12.75">
      <c r="A53" s="413"/>
      <c r="B53" s="413"/>
      <c r="C53" s="413"/>
      <c r="D53" s="413"/>
      <c r="E53" s="31"/>
      <c r="F53" s="31"/>
      <c r="G53" s="24"/>
    </row>
    <row r="54" spans="1:7" ht="12.75">
      <c r="A54" s="386" t="s">
        <v>260</v>
      </c>
      <c r="B54" s="412"/>
      <c r="C54" s="412"/>
      <c r="D54" s="412"/>
      <c r="E54" s="174"/>
      <c r="F54" s="29">
        <f>IF(E54="","",IF(E54=200000,"Correct!","Try again!"))</f>
      </c>
      <c r="G54" s="58"/>
    </row>
    <row r="55" spans="1:7" ht="12.75">
      <c r="A55" s="412" t="s">
        <v>261</v>
      </c>
      <c r="B55" s="412"/>
      <c r="C55" s="412"/>
      <c r="D55" s="412"/>
      <c r="E55" s="140"/>
      <c r="F55" s="29">
        <f>IF(E55="","",IF(E55=180000,"Correct!","Try again!"))</f>
      </c>
      <c r="G55" s="58"/>
    </row>
    <row r="56" spans="1:7" ht="12.75">
      <c r="A56" s="412" t="s">
        <v>262</v>
      </c>
      <c r="B56" s="412"/>
      <c r="C56" s="412"/>
      <c r="D56" s="412"/>
      <c r="E56" s="35"/>
      <c r="F56" s="140"/>
      <c r="G56" s="29">
        <f>IF(F56="","",IF(F56=380000,"Correct!","Try again!"))</f>
      </c>
    </row>
    <row r="57" spans="1:7" ht="12.75">
      <c r="A57" s="386"/>
      <c r="B57" s="386"/>
      <c r="C57" s="386"/>
      <c r="D57" s="386"/>
      <c r="E57" s="31"/>
      <c r="F57" s="31"/>
      <c r="G57" s="24"/>
    </row>
    <row r="58" spans="1:7" ht="12.75">
      <c r="A58" s="412" t="s">
        <v>193</v>
      </c>
      <c r="B58" s="412"/>
      <c r="C58" s="412"/>
      <c r="D58" s="412"/>
      <c r="E58" s="140"/>
      <c r="F58" s="29">
        <f>IF(E58="","",IF(E58=90000,"Correct!","Try again!"))</f>
      </c>
      <c r="G58" s="46"/>
    </row>
    <row r="59" spans="1:7" ht="12.75">
      <c r="A59" s="412" t="s">
        <v>14</v>
      </c>
      <c r="B59" s="412"/>
      <c r="C59" s="412"/>
      <c r="D59" s="412"/>
      <c r="E59" s="173"/>
      <c r="F59" s="29">
        <f>IF(E59="","",IF(E59=60000,"Correct!","Try again!"))</f>
      </c>
      <c r="G59" s="46"/>
    </row>
    <row r="60" spans="1:7" ht="12.75">
      <c r="A60" s="412" t="s">
        <v>262</v>
      </c>
      <c r="B60" s="412"/>
      <c r="C60" s="412"/>
      <c r="D60" s="412"/>
      <c r="E60" s="35"/>
      <c r="F60" s="140"/>
      <c r="G60" s="29">
        <f>IF(F60="","",IF(F60=150000,"Correct!","Try again!"))</f>
      </c>
    </row>
    <row r="61" spans="1:7" ht="12.75">
      <c r="A61" s="386"/>
      <c r="B61" s="386"/>
      <c r="C61" s="386"/>
      <c r="D61" s="386"/>
      <c r="E61" s="31"/>
      <c r="F61" s="31"/>
      <c r="G61" s="24"/>
    </row>
    <row r="62" spans="1:7" ht="12.75">
      <c r="A62" s="412" t="s">
        <v>50</v>
      </c>
      <c r="B62" s="412"/>
      <c r="C62" s="412"/>
      <c r="D62" s="412"/>
      <c r="E62" s="140"/>
      <c r="F62" s="29">
        <f>IF(E62="","",IF(E62=35000,"Correct!","Try again!"))</f>
      </c>
      <c r="G62" s="46"/>
    </row>
    <row r="63" spans="1:7" ht="12.75">
      <c r="A63" s="412" t="s">
        <v>127</v>
      </c>
      <c r="B63" s="412"/>
      <c r="C63" s="412"/>
      <c r="D63" s="412"/>
      <c r="E63" s="35"/>
      <c r="F63" s="140"/>
      <c r="G63" s="29">
        <f>IF(F63="","",IF(F63=35000,"Correct!","Try again!"))</f>
      </c>
    </row>
    <row r="64" spans="1:7" ht="12.75">
      <c r="A64" s="386"/>
      <c r="B64" s="386"/>
      <c r="C64" s="386"/>
      <c r="D64" s="386"/>
      <c r="E64" s="31"/>
      <c r="F64" s="31"/>
      <c r="G64" s="24"/>
    </row>
    <row r="65" spans="1:7" ht="12.75">
      <c r="A65" s="412" t="s">
        <v>59</v>
      </c>
      <c r="B65" s="412"/>
      <c r="C65" s="412"/>
      <c r="D65" s="412"/>
      <c r="E65" s="140"/>
      <c r="F65" s="29">
        <f>IF(E65="","",IF(E65=10000,"Correct!","Try again!"))</f>
      </c>
      <c r="G65" s="46"/>
    </row>
    <row r="66" spans="1:7" ht="12.75">
      <c r="A66" s="412" t="s">
        <v>265</v>
      </c>
      <c r="B66" s="412"/>
      <c r="C66" s="412"/>
      <c r="D66" s="412"/>
      <c r="E66" s="35"/>
      <c r="F66" s="140"/>
      <c r="G66" s="29">
        <f>IF(F66="","",IF(F66=10000,"Correct!","Try again!"))</f>
      </c>
    </row>
    <row r="67" spans="1:7" ht="12.75">
      <c r="A67" s="3"/>
      <c r="B67" s="3"/>
      <c r="C67" s="3"/>
      <c r="D67" s="3"/>
      <c r="E67" s="3"/>
      <c r="F67" s="3"/>
      <c r="G67" s="56"/>
    </row>
  </sheetData>
  <sheetProtection password="C690" sheet="1" selectLockedCells="1"/>
  <mergeCells count="61">
    <mergeCell ref="A12:D12"/>
    <mergeCell ref="A19:D19"/>
    <mergeCell ref="A18:D18"/>
    <mergeCell ref="A8:F8"/>
    <mergeCell ref="A7:F7"/>
    <mergeCell ref="A17:D17"/>
    <mergeCell ref="A11:D11"/>
    <mergeCell ref="A16:D16"/>
    <mergeCell ref="A15:D15"/>
    <mergeCell ref="A14:D14"/>
    <mergeCell ref="A13:D13"/>
    <mergeCell ref="A23:D23"/>
    <mergeCell ref="A22:D22"/>
    <mergeCell ref="A21:D21"/>
    <mergeCell ref="A20:D20"/>
    <mergeCell ref="A27:D27"/>
    <mergeCell ref="A26:D26"/>
    <mergeCell ref="A25:D25"/>
    <mergeCell ref="A24:D24"/>
    <mergeCell ref="A31:D31"/>
    <mergeCell ref="A30:D30"/>
    <mergeCell ref="A29:D29"/>
    <mergeCell ref="A28:D28"/>
    <mergeCell ref="A35:D35"/>
    <mergeCell ref="A34:D34"/>
    <mergeCell ref="A33:D33"/>
    <mergeCell ref="A32:D32"/>
    <mergeCell ref="A39:D39"/>
    <mergeCell ref="A38:D38"/>
    <mergeCell ref="A37:D37"/>
    <mergeCell ref="A36:D36"/>
    <mergeCell ref="A43:D43"/>
    <mergeCell ref="A42:D42"/>
    <mergeCell ref="A41:D41"/>
    <mergeCell ref="A40:D40"/>
    <mergeCell ref="A47:D47"/>
    <mergeCell ref="A46:D46"/>
    <mergeCell ref="A45:D45"/>
    <mergeCell ref="A44:D44"/>
    <mergeCell ref="A51:D51"/>
    <mergeCell ref="A50:D50"/>
    <mergeCell ref="A49:D49"/>
    <mergeCell ref="A48:D48"/>
    <mergeCell ref="A55:D55"/>
    <mergeCell ref="A54:D54"/>
    <mergeCell ref="A53:D53"/>
    <mergeCell ref="A52:D52"/>
    <mergeCell ref="A59:D59"/>
    <mergeCell ref="A58:D58"/>
    <mergeCell ref="A57:D57"/>
    <mergeCell ref="A56:D56"/>
    <mergeCell ref="C3:D3"/>
    <mergeCell ref="C2:D2"/>
    <mergeCell ref="C1:D1"/>
    <mergeCell ref="A66:D66"/>
    <mergeCell ref="A65:D65"/>
    <mergeCell ref="A64:D64"/>
    <mergeCell ref="A63:D63"/>
    <mergeCell ref="A62:D62"/>
    <mergeCell ref="A61:D61"/>
    <mergeCell ref="A60:D60"/>
  </mergeCells>
  <printOptions horizontalCentered="1"/>
  <pageMargins left="0.45" right="0.45" top="0.5" bottom="0.5" header="0.23" footer="0.15"/>
  <pageSetup horizontalDpi="300" verticalDpi="300" orientation="portrait" r:id="rId3"/>
  <rowBreaks count="1" manualBreakCount="1">
    <brk id="48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19" width="12.7109375" style="0" customWidth="1"/>
  </cols>
  <sheetData>
    <row r="1" spans="1:2" ht="12.75">
      <c r="A1" s="378" t="s">
        <v>270</v>
      </c>
      <c r="B1" s="378"/>
    </row>
    <row r="3" spans="1:6" ht="12.75">
      <c r="A3" s="376" t="s">
        <v>241</v>
      </c>
      <c r="B3" s="376"/>
      <c r="C3" s="376"/>
      <c r="D3" s="376"/>
      <c r="E3" s="100">
        <v>465000</v>
      </c>
      <c r="F3" s="3"/>
    </row>
    <row r="4" spans="1:6" ht="12.75">
      <c r="A4" s="376" t="s">
        <v>242</v>
      </c>
      <c r="B4" s="376"/>
      <c r="C4" s="376"/>
      <c r="D4" s="376"/>
      <c r="E4" s="94"/>
      <c r="F4" s="3"/>
    </row>
    <row r="5" spans="1:6" ht="12.75">
      <c r="A5" s="376" t="s">
        <v>324</v>
      </c>
      <c r="B5" s="376"/>
      <c r="C5" s="376"/>
      <c r="D5" s="376"/>
      <c r="E5" s="99">
        <v>340000</v>
      </c>
      <c r="F5" s="3"/>
    </row>
    <row r="6" spans="1:6" ht="12.75">
      <c r="A6" s="376" t="s">
        <v>243</v>
      </c>
      <c r="B6" s="376"/>
      <c r="C6" s="376"/>
      <c r="D6" s="376"/>
      <c r="E6" s="99">
        <v>200000</v>
      </c>
      <c r="F6" s="3"/>
    </row>
    <row r="7" spans="1:6" ht="12.75">
      <c r="A7" s="376" t="s">
        <v>244</v>
      </c>
      <c r="B7" s="376"/>
      <c r="C7" s="376"/>
      <c r="D7" s="376"/>
      <c r="E7" s="99">
        <v>140000</v>
      </c>
      <c r="F7" s="3"/>
    </row>
    <row r="8" spans="1:6" ht="12.75">
      <c r="A8" s="376" t="s">
        <v>323</v>
      </c>
      <c r="B8" s="376"/>
      <c r="C8" s="376"/>
      <c r="D8" s="376"/>
      <c r="E8" s="99">
        <v>100000</v>
      </c>
      <c r="F8" s="3"/>
    </row>
    <row r="9" spans="1:6" ht="12.75">
      <c r="A9" s="376" t="s">
        <v>245</v>
      </c>
      <c r="B9" s="376"/>
      <c r="C9" s="376"/>
      <c r="D9" s="376"/>
      <c r="E9" s="9">
        <v>10</v>
      </c>
      <c r="F9" s="3"/>
    </row>
    <row r="10" spans="1:6" ht="12.75">
      <c r="A10" s="376" t="s">
        <v>246</v>
      </c>
      <c r="B10" s="376"/>
      <c r="C10" s="376"/>
      <c r="D10" s="376"/>
      <c r="E10" s="100">
        <v>50000</v>
      </c>
      <c r="F10" s="3"/>
    </row>
    <row r="11" spans="1:6" ht="12.75">
      <c r="A11" s="376" t="s">
        <v>247</v>
      </c>
      <c r="B11" s="376"/>
      <c r="C11" s="376"/>
      <c r="D11" s="376"/>
      <c r="E11" s="100"/>
      <c r="F11" s="3"/>
    </row>
    <row r="12" spans="1:6" ht="12.75">
      <c r="A12" s="376" t="s">
        <v>248</v>
      </c>
      <c r="B12" s="376"/>
      <c r="C12" s="376"/>
      <c r="D12" s="376"/>
      <c r="E12" s="100">
        <v>35000</v>
      </c>
      <c r="F12" s="3"/>
    </row>
    <row r="13" spans="1:6" ht="12.75">
      <c r="A13" s="376" t="s">
        <v>350</v>
      </c>
      <c r="B13" s="376"/>
      <c r="C13" s="376"/>
      <c r="D13" s="376"/>
      <c r="E13" s="100">
        <v>40000</v>
      </c>
      <c r="F13" s="3"/>
    </row>
    <row r="14" spans="1:6" ht="12.75">
      <c r="A14" s="6"/>
      <c r="B14" s="3"/>
      <c r="C14" s="3"/>
      <c r="D14" s="3"/>
      <c r="E14" s="8"/>
      <c r="F14" s="3"/>
    </row>
    <row r="15" spans="1:6" ht="12.75">
      <c r="A15" s="376" t="s">
        <v>249</v>
      </c>
      <c r="B15" s="376"/>
      <c r="C15" s="376"/>
      <c r="D15" s="376"/>
      <c r="E15" s="6"/>
      <c r="F15" s="3"/>
    </row>
    <row r="16" spans="1:6" ht="12.75">
      <c r="A16" s="6"/>
      <c r="B16" s="3"/>
      <c r="C16" s="3"/>
      <c r="D16" s="3"/>
      <c r="E16" s="6"/>
      <c r="F16" s="3"/>
    </row>
    <row r="17" spans="1:6" ht="12.75">
      <c r="A17" s="6"/>
      <c r="B17" s="109" t="s">
        <v>130</v>
      </c>
      <c r="C17" s="109" t="s">
        <v>132</v>
      </c>
      <c r="D17" s="109"/>
      <c r="E17" s="6"/>
      <c r="F17" s="3"/>
    </row>
    <row r="18" spans="1:6" ht="12.75">
      <c r="A18" s="11"/>
      <c r="B18" s="79" t="s">
        <v>131</v>
      </c>
      <c r="C18" s="79" t="s">
        <v>133</v>
      </c>
      <c r="D18" s="230"/>
      <c r="E18" s="6"/>
      <c r="F18" s="3"/>
    </row>
    <row r="19" spans="1:6" ht="12.75">
      <c r="A19" s="10">
        <v>2012</v>
      </c>
      <c r="B19" s="112">
        <v>65000</v>
      </c>
      <c r="C19" s="112">
        <v>25000</v>
      </c>
      <c r="D19" s="112"/>
      <c r="E19" s="6"/>
      <c r="F19" s="3"/>
    </row>
    <row r="20" spans="1:6" ht="12.75">
      <c r="A20" s="10">
        <v>2013</v>
      </c>
      <c r="B20" s="111">
        <v>75000</v>
      </c>
      <c r="C20" s="111">
        <v>35000</v>
      </c>
      <c r="D20" s="111"/>
      <c r="E20" s="6"/>
      <c r="F20" s="3"/>
    </row>
    <row r="21" spans="1:6" ht="12.75">
      <c r="A21" s="10"/>
      <c r="B21" s="4"/>
      <c r="C21" s="4"/>
      <c r="D21" s="4"/>
      <c r="E21" s="6"/>
      <c r="F21" s="3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</sheetData>
  <sheetProtection password="C690" sheet="1" objects="1" scenarios="1" selectLockedCells="1" selectUnlockedCells="1"/>
  <mergeCells count="13">
    <mergeCell ref="A4:D4"/>
    <mergeCell ref="A3:D3"/>
    <mergeCell ref="A15:D15"/>
    <mergeCell ref="A1:B1"/>
    <mergeCell ref="A13:D13"/>
    <mergeCell ref="A12:D12"/>
    <mergeCell ref="A11:D11"/>
    <mergeCell ref="A10:D10"/>
    <mergeCell ref="A9:D9"/>
    <mergeCell ref="A8:D8"/>
    <mergeCell ref="A7:D7"/>
    <mergeCell ref="A6:D6"/>
    <mergeCell ref="A5:D5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5" width="12.7109375" style="0" customWidth="1"/>
    <col min="6" max="6" width="12.7109375" style="52" customWidth="1"/>
    <col min="7" max="7" width="2.7109375" style="0" customWidth="1"/>
    <col min="8" max="19" width="12.7109375" style="0" customWidth="1"/>
  </cols>
  <sheetData>
    <row r="1" spans="2:6" ht="12.75">
      <c r="B1" s="1" t="s">
        <v>0</v>
      </c>
      <c r="C1" s="372"/>
      <c r="D1" s="372"/>
      <c r="F1" s="232"/>
    </row>
    <row r="2" spans="2:6" ht="12.75">
      <c r="B2" s="1" t="s">
        <v>1</v>
      </c>
      <c r="C2" s="372"/>
      <c r="D2" s="372"/>
      <c r="F2" s="232"/>
    </row>
    <row r="3" spans="2:6" ht="12.75">
      <c r="B3" s="2"/>
      <c r="C3" s="373" t="s">
        <v>345</v>
      </c>
      <c r="D3" s="373"/>
      <c r="F3" s="231"/>
    </row>
    <row r="4" ht="12.75"/>
    <row r="5" spans="1:7" ht="12.75">
      <c r="A5" s="3"/>
      <c r="B5" s="3"/>
      <c r="C5" s="3"/>
      <c r="D5" s="3"/>
      <c r="E5" s="20"/>
      <c r="F5" s="24"/>
      <c r="G5" s="6"/>
    </row>
    <row r="6" spans="1:7" ht="12.75">
      <c r="A6" s="38" t="s">
        <v>145</v>
      </c>
      <c r="B6" s="38"/>
      <c r="C6" s="38"/>
      <c r="D6" s="28"/>
      <c r="E6" s="44"/>
      <c r="F6" s="37"/>
      <c r="G6" s="6"/>
    </row>
    <row r="7" spans="1:7" ht="12.75">
      <c r="A7" s="30"/>
      <c r="B7" s="30"/>
      <c r="C7" s="30"/>
      <c r="D7" s="32"/>
      <c r="E7" s="60"/>
      <c r="F7" s="24"/>
      <c r="G7" s="6"/>
    </row>
    <row r="8" spans="1:7" ht="12.75">
      <c r="A8" s="421" t="s">
        <v>353</v>
      </c>
      <c r="B8" s="421"/>
      <c r="C8" s="421"/>
      <c r="D8" s="421"/>
      <c r="E8" s="421"/>
      <c r="F8" s="59"/>
      <c r="G8" s="6"/>
    </row>
    <row r="9" spans="1:7" ht="12.75">
      <c r="A9" s="387" t="s">
        <v>220</v>
      </c>
      <c r="B9" s="387"/>
      <c r="C9" s="387"/>
      <c r="D9" s="116"/>
      <c r="E9" s="24"/>
      <c r="F9" s="3"/>
      <c r="G9" s="6"/>
    </row>
    <row r="10" spans="1:7" ht="12.75">
      <c r="A10" s="376" t="s">
        <v>146</v>
      </c>
      <c r="B10" s="376"/>
      <c r="C10" s="376"/>
      <c r="D10" s="78"/>
      <c r="E10" s="24"/>
      <c r="F10" s="3"/>
      <c r="G10" s="6"/>
    </row>
    <row r="11" spans="1:7" ht="12.75">
      <c r="A11" s="376" t="s">
        <v>221</v>
      </c>
      <c r="B11" s="376"/>
      <c r="C11" s="376"/>
      <c r="D11" s="118"/>
      <c r="E11" s="46">
        <f>IF(D11="","",IF(D11=66000,"Correct!","Try again!"))</f>
      </c>
      <c r="F11" s="56"/>
      <c r="G11" s="6"/>
    </row>
    <row r="12" spans="1:7" ht="12.75">
      <c r="A12" s="376"/>
      <c r="B12" s="376"/>
      <c r="C12" s="376"/>
      <c r="D12" s="8"/>
      <c r="E12" s="46"/>
      <c r="F12" s="39" t="s">
        <v>42</v>
      </c>
      <c r="G12" s="6"/>
    </row>
    <row r="13" spans="1:7" ht="12.75">
      <c r="A13" s="389" t="s">
        <v>52</v>
      </c>
      <c r="B13" s="389"/>
      <c r="C13" s="389"/>
      <c r="D13" s="6"/>
      <c r="E13" s="14" t="s">
        <v>41</v>
      </c>
      <c r="F13" s="13" t="s">
        <v>44</v>
      </c>
      <c r="G13" s="6"/>
    </row>
    <row r="14" spans="1:7" ht="12.75">
      <c r="A14" s="386" t="s">
        <v>334</v>
      </c>
      <c r="B14" s="386"/>
      <c r="C14" s="386"/>
      <c r="D14" s="16"/>
      <c r="E14" s="23" t="s">
        <v>45</v>
      </c>
      <c r="F14" s="27" t="s">
        <v>43</v>
      </c>
      <c r="G14" s="6"/>
    </row>
    <row r="15" spans="1:7" ht="12.75">
      <c r="A15" s="376" t="s">
        <v>71</v>
      </c>
      <c r="B15" s="376"/>
      <c r="C15" s="376"/>
      <c r="D15" s="178"/>
      <c r="E15" s="179"/>
      <c r="F15" s="177"/>
      <c r="G15" s="6"/>
    </row>
    <row r="16" spans="1:7" ht="12.75">
      <c r="A16" s="376" t="s">
        <v>147</v>
      </c>
      <c r="B16" s="376"/>
      <c r="C16" s="376"/>
      <c r="D16" s="170"/>
      <c r="E16" s="122"/>
      <c r="F16" s="180"/>
      <c r="G16" s="6"/>
    </row>
    <row r="17" spans="1:7" ht="13.5" thickBot="1">
      <c r="A17" s="376" t="s">
        <v>79</v>
      </c>
      <c r="B17" s="376"/>
      <c r="C17" s="376"/>
      <c r="D17" s="176"/>
      <c r="E17" s="77"/>
      <c r="F17" s="117"/>
      <c r="G17" s="6"/>
    </row>
    <row r="18" spans="1:7" ht="14.25" thickBot="1" thickTop="1">
      <c r="A18" s="376" t="s">
        <v>80</v>
      </c>
      <c r="B18" s="376"/>
      <c r="C18" s="376"/>
      <c r="D18" s="29">
        <f>IF(D17="","",IF(D17=21600,"Correct!","Try again!"))</f>
      </c>
      <c r="E18" s="3"/>
      <c r="F18" s="119"/>
      <c r="G18" s="6"/>
    </row>
    <row r="19" spans="1:7" s="5" customFormat="1" ht="13.5" thickTop="1">
      <c r="A19" s="3"/>
      <c r="B19" s="3"/>
      <c r="C19" s="3"/>
      <c r="D19" s="3"/>
      <c r="E19" s="6"/>
      <c r="F19" s="41">
        <f>IF(F18="","",IF(F18=6300,"Correct!","Try again!"))</f>
      </c>
      <c r="G19" s="6"/>
    </row>
    <row r="20" ht="12.75">
      <c r="G20" s="5"/>
    </row>
    <row r="21" spans="1:5" ht="12.75">
      <c r="A21" s="376" t="s">
        <v>354</v>
      </c>
      <c r="B21" s="380"/>
      <c r="C21" s="380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80" t="s">
        <v>220</v>
      </c>
      <c r="B23" s="380"/>
      <c r="C23" s="380"/>
      <c r="D23" s="182"/>
      <c r="E23" s="3"/>
    </row>
    <row r="24" spans="1:5" ht="12.75">
      <c r="A24" s="376" t="s">
        <v>222</v>
      </c>
      <c r="B24" s="380"/>
      <c r="C24" s="380"/>
      <c r="D24" s="181"/>
      <c r="E24" s="3"/>
    </row>
    <row r="25" spans="1:5" ht="12.75">
      <c r="A25" s="376" t="s">
        <v>223</v>
      </c>
      <c r="B25" s="380"/>
      <c r="C25" s="380"/>
      <c r="D25" s="181"/>
      <c r="E25" s="3"/>
    </row>
    <row r="26" spans="1:5" ht="12.75">
      <c r="A26" s="376" t="s">
        <v>224</v>
      </c>
      <c r="B26" s="380"/>
      <c r="C26" s="380"/>
      <c r="D26" s="181"/>
      <c r="E26" s="3"/>
    </row>
    <row r="27" spans="1:5" ht="12.75">
      <c r="A27" s="376" t="s">
        <v>225</v>
      </c>
      <c r="B27" s="380"/>
      <c r="C27" s="380"/>
      <c r="D27" s="181"/>
      <c r="E27" s="3"/>
    </row>
    <row r="28" spans="1:5" ht="12.75">
      <c r="A28" s="376" t="s">
        <v>351</v>
      </c>
      <c r="B28" s="380"/>
      <c r="C28" s="380"/>
      <c r="D28" s="181"/>
      <c r="E28" s="3"/>
    </row>
    <row r="29" spans="1:5" ht="12.75">
      <c r="A29" s="376" t="s">
        <v>352</v>
      </c>
      <c r="B29" s="380"/>
      <c r="C29" s="380"/>
      <c r="D29" s="126"/>
      <c r="E29" s="3"/>
    </row>
    <row r="30" spans="1:5" ht="13.5" thickBot="1">
      <c r="A30" s="376" t="s">
        <v>355</v>
      </c>
      <c r="B30" s="380"/>
      <c r="C30" s="380"/>
      <c r="D30" s="183"/>
      <c r="E30" s="46">
        <f>IF(D30="","",IF(D30=257100,"Correct!","Try again!"))</f>
      </c>
    </row>
    <row r="31" spans="1:5" ht="13.5" thickTop="1">
      <c r="A31" s="3"/>
      <c r="B31" s="3"/>
      <c r="C31" s="3"/>
      <c r="D31" s="3"/>
      <c r="E31" s="3"/>
    </row>
    <row r="32" ht="12.75">
      <c r="E32" s="33"/>
    </row>
    <row r="33" spans="1:5" ht="12.75">
      <c r="A33" s="38" t="s">
        <v>226</v>
      </c>
      <c r="B33" s="38"/>
      <c r="C33" s="38"/>
      <c r="D33" s="28"/>
      <c r="E33" s="3"/>
    </row>
    <row r="34" spans="1:5" ht="12.75">
      <c r="A34" s="3"/>
      <c r="B34" s="3"/>
      <c r="C34" s="3"/>
      <c r="D34" s="3"/>
      <c r="E34" s="3"/>
    </row>
    <row r="35" spans="1:5" ht="12.75">
      <c r="A35" s="380" t="s">
        <v>227</v>
      </c>
      <c r="B35" s="380"/>
      <c r="C35" s="380"/>
      <c r="D35" s="124"/>
      <c r="E35" s="3"/>
    </row>
    <row r="36" spans="1:5" ht="12.75">
      <c r="A36" s="380" t="s">
        <v>148</v>
      </c>
      <c r="B36" s="380"/>
      <c r="C36" s="380"/>
      <c r="D36" s="184"/>
      <c r="E36" s="3"/>
    </row>
    <row r="37" spans="1:5" ht="13.5" thickBot="1">
      <c r="A37" s="380" t="s">
        <v>149</v>
      </c>
      <c r="B37" s="380"/>
      <c r="C37" s="380"/>
      <c r="D37" s="183"/>
      <c r="E37" s="46">
        <f>IF(D37="","",IF(D37=23700,"Correct!","Try again!"))</f>
      </c>
    </row>
    <row r="38" spans="1:5" ht="13.5" thickTop="1">
      <c r="A38" s="3"/>
      <c r="B38" s="3"/>
      <c r="C38" s="3"/>
      <c r="D38" s="95"/>
      <c r="E38" s="3"/>
    </row>
    <row r="39" spans="1:5" ht="12.75">
      <c r="A39" s="422" t="s">
        <v>228</v>
      </c>
      <c r="B39" s="422"/>
      <c r="C39" s="422"/>
      <c r="D39" s="185"/>
      <c r="E39" s="3"/>
    </row>
    <row r="40" spans="1:5" ht="12.75">
      <c r="A40" s="3"/>
      <c r="B40" s="3"/>
      <c r="C40" s="3"/>
      <c r="D40" s="95"/>
      <c r="E40" s="3"/>
    </row>
    <row r="41" spans="1:5" ht="12.75">
      <c r="A41" s="380" t="s">
        <v>150</v>
      </c>
      <c r="B41" s="380"/>
      <c r="C41" s="380"/>
      <c r="D41" s="124"/>
      <c r="E41" s="3"/>
    </row>
    <row r="42" spans="1:5" ht="12.75">
      <c r="A42" s="380" t="s">
        <v>151</v>
      </c>
      <c r="B42" s="380"/>
      <c r="C42" s="380"/>
      <c r="D42" s="186"/>
      <c r="E42" s="3"/>
    </row>
    <row r="43" spans="1:5" ht="12.75">
      <c r="A43" s="380" t="s">
        <v>56</v>
      </c>
      <c r="B43" s="380"/>
      <c r="C43" s="380"/>
      <c r="D43" s="184"/>
      <c r="E43" s="3"/>
    </row>
    <row r="44" spans="1:5" ht="13.5" thickBot="1">
      <c r="A44" s="380" t="s">
        <v>152</v>
      </c>
      <c r="B44" s="380"/>
      <c r="C44" s="380"/>
      <c r="D44" s="183"/>
      <c r="E44" s="46">
        <f>IF(D44="","",IF(D44=135700,"Correct!","Try again!"))</f>
      </c>
    </row>
    <row r="45" spans="1:5" ht="13.5" thickTop="1">
      <c r="A45" s="3"/>
      <c r="B45" s="3"/>
      <c r="C45" s="3"/>
      <c r="D45" s="95"/>
      <c r="E45" s="3"/>
    </row>
    <row r="46" spans="1:5" ht="12.75">
      <c r="A46" s="422" t="s">
        <v>229</v>
      </c>
      <c r="B46" s="422"/>
      <c r="C46" s="422"/>
      <c r="D46" s="185"/>
      <c r="E46" s="3"/>
    </row>
    <row r="47" spans="1:5" ht="12.75">
      <c r="A47" s="3"/>
      <c r="B47" s="3"/>
      <c r="C47" s="3"/>
      <c r="D47" s="95"/>
      <c r="E47" s="3"/>
    </row>
    <row r="48" spans="1:5" ht="12.75">
      <c r="A48" s="380" t="s">
        <v>153</v>
      </c>
      <c r="B48" s="380"/>
      <c r="C48" s="380"/>
      <c r="D48" s="124"/>
      <c r="E48" s="3"/>
    </row>
    <row r="49" spans="1:5" ht="12.75">
      <c r="A49" s="380" t="s">
        <v>154</v>
      </c>
      <c r="B49" s="380"/>
      <c r="C49" s="380"/>
      <c r="D49" s="186"/>
      <c r="E49" s="3"/>
    </row>
    <row r="50" spans="1:5" ht="12.75">
      <c r="A50" s="380" t="s">
        <v>230</v>
      </c>
      <c r="B50" s="380"/>
      <c r="C50" s="380"/>
      <c r="D50" s="184"/>
      <c r="E50" s="3"/>
    </row>
    <row r="51" spans="1:5" ht="13.5" thickBot="1">
      <c r="A51" s="380" t="s">
        <v>155</v>
      </c>
      <c r="B51" s="380"/>
      <c r="C51" s="380"/>
      <c r="D51" s="183"/>
      <c r="E51" s="46">
        <f>IF(D51="","",IF(D51=404000,"Correct!","Try again!"))</f>
      </c>
    </row>
    <row r="52" spans="1:5" ht="13.5" thickTop="1">
      <c r="A52" s="3"/>
      <c r="B52" s="3"/>
      <c r="C52" s="3"/>
      <c r="D52" s="95"/>
      <c r="E52" s="3"/>
    </row>
    <row r="53" spans="1:5" ht="12.75">
      <c r="A53" s="422" t="s">
        <v>231</v>
      </c>
      <c r="B53" s="422"/>
      <c r="C53" s="422"/>
      <c r="D53" s="185"/>
      <c r="E53" s="3"/>
    </row>
    <row r="54" spans="1:5" ht="12.75">
      <c r="A54" s="3"/>
      <c r="B54" s="3"/>
      <c r="C54" s="3"/>
      <c r="D54" s="95"/>
      <c r="E54" s="3"/>
    </row>
    <row r="55" spans="1:5" ht="12.75">
      <c r="A55" s="380" t="s">
        <v>153</v>
      </c>
      <c r="B55" s="380"/>
      <c r="C55" s="380"/>
      <c r="D55" s="124"/>
      <c r="E55" s="3"/>
    </row>
    <row r="56" spans="1:5" ht="12.75">
      <c r="A56" s="376" t="s">
        <v>356</v>
      </c>
      <c r="B56" s="380"/>
      <c r="C56" s="380"/>
      <c r="D56" s="186"/>
      <c r="E56" s="3"/>
    </row>
    <row r="57" spans="1:5" ht="12.75">
      <c r="A57" s="380" t="s">
        <v>230</v>
      </c>
      <c r="B57" s="380"/>
      <c r="C57" s="380"/>
      <c r="D57" s="184"/>
      <c r="E57" s="3"/>
    </row>
    <row r="58" spans="1:5" ht="13.5" thickBot="1">
      <c r="A58" s="380" t="s">
        <v>156</v>
      </c>
      <c r="B58" s="380"/>
      <c r="C58" s="380"/>
      <c r="D58" s="183"/>
      <c r="E58" s="46">
        <f>IF(D58="","",IF(D58=279500,"Correct!","Try again!"))</f>
      </c>
    </row>
    <row r="59" spans="1:5" ht="13.5" thickTop="1">
      <c r="A59" s="3"/>
      <c r="B59" s="3"/>
      <c r="C59" s="3"/>
      <c r="D59" s="95"/>
      <c r="E59" s="3"/>
    </row>
    <row r="60" spans="1:5" ht="12.75">
      <c r="A60" s="422" t="s">
        <v>232</v>
      </c>
      <c r="B60" s="422"/>
      <c r="C60" s="422"/>
      <c r="D60" s="185"/>
      <c r="E60" s="3"/>
    </row>
    <row r="61" spans="1:5" ht="12.75">
      <c r="A61" s="3"/>
      <c r="B61" s="3"/>
      <c r="C61" s="3"/>
      <c r="D61" s="95"/>
      <c r="E61" s="3"/>
    </row>
    <row r="62" spans="1:5" ht="13.5" thickBot="1">
      <c r="A62" s="380" t="s">
        <v>233</v>
      </c>
      <c r="B62" s="380"/>
      <c r="C62" s="380"/>
      <c r="D62" s="187"/>
      <c r="E62" s="46">
        <f>IF(D62="","",IF(D62=21600,"Correct!","Try again!"))</f>
      </c>
    </row>
    <row r="63" spans="1:5" ht="13.5" thickTop="1">
      <c r="A63" s="3"/>
      <c r="B63" s="3"/>
      <c r="C63" s="3"/>
      <c r="D63" s="95"/>
      <c r="E63" s="3"/>
    </row>
    <row r="64" spans="1:5" ht="13.5" thickBot="1">
      <c r="A64" s="413" t="s">
        <v>234</v>
      </c>
      <c r="B64" s="413"/>
      <c r="C64" s="413"/>
      <c r="D64" s="187"/>
      <c r="E64" s="46">
        <f>IF(D64="","",IF(D64=290000,"Correct!","Try again!"))</f>
      </c>
    </row>
    <row r="65" spans="1:5" ht="13.5" thickTop="1">
      <c r="A65" s="3"/>
      <c r="B65" s="3"/>
      <c r="C65" s="3"/>
      <c r="D65" s="95"/>
      <c r="E65" s="3"/>
    </row>
    <row r="66" spans="1:5" ht="13.5" thickBot="1">
      <c r="A66" s="413" t="s">
        <v>235</v>
      </c>
      <c r="B66" s="413"/>
      <c r="C66" s="413"/>
      <c r="D66" s="187"/>
      <c r="E66" s="46">
        <f>IF(D66="","",IF(D66=410000,"Correct!","Try again!"))</f>
      </c>
    </row>
    <row r="67" spans="1:5" ht="13.5" thickTop="1">
      <c r="A67" s="3"/>
      <c r="B67" s="3"/>
      <c r="C67" s="3"/>
      <c r="D67" s="3"/>
      <c r="E67" s="3"/>
    </row>
  </sheetData>
  <sheetProtection password="C690" sheet="1" selectLockedCells="1"/>
  <mergeCells count="45">
    <mergeCell ref="A37:C37"/>
    <mergeCell ref="A36:C36"/>
    <mergeCell ref="A35:C35"/>
    <mergeCell ref="A48:C48"/>
    <mergeCell ref="A46:C46"/>
    <mergeCell ref="A44:C44"/>
    <mergeCell ref="A43:C43"/>
    <mergeCell ref="A50:C50"/>
    <mergeCell ref="A41:C41"/>
    <mergeCell ref="A49:C49"/>
    <mergeCell ref="A39:C39"/>
    <mergeCell ref="A56:C56"/>
    <mergeCell ref="A55:C55"/>
    <mergeCell ref="A53:C53"/>
    <mergeCell ref="A51:C51"/>
    <mergeCell ref="A11:C11"/>
    <mergeCell ref="A10:C10"/>
    <mergeCell ref="A9:C9"/>
    <mergeCell ref="A66:C66"/>
    <mergeCell ref="A64:C64"/>
    <mergeCell ref="A62:C62"/>
    <mergeCell ref="A60:C60"/>
    <mergeCell ref="A58:C58"/>
    <mergeCell ref="A42:C42"/>
    <mergeCell ref="A57:C57"/>
    <mergeCell ref="C1:D1"/>
    <mergeCell ref="A30:C30"/>
    <mergeCell ref="A29:C29"/>
    <mergeCell ref="A28:C28"/>
    <mergeCell ref="A27:C27"/>
    <mergeCell ref="A26:C26"/>
    <mergeCell ref="A25:C25"/>
    <mergeCell ref="A24:C24"/>
    <mergeCell ref="A23:C23"/>
    <mergeCell ref="A18:C18"/>
    <mergeCell ref="A8:E8"/>
    <mergeCell ref="A21:C21"/>
    <mergeCell ref="C3:D3"/>
    <mergeCell ref="C2:D2"/>
    <mergeCell ref="A17:C17"/>
    <mergeCell ref="A16:C16"/>
    <mergeCell ref="A15:C15"/>
    <mergeCell ref="A14:C14"/>
    <mergeCell ref="A13:C13"/>
    <mergeCell ref="A12:C12"/>
  </mergeCells>
  <printOptions horizontalCentered="1"/>
  <pageMargins left="0.45" right="0.45" top="0.5" bottom="0.5" header="0.23" footer="0.15"/>
  <pageSetup horizontalDpi="300" verticalDpi="300" orientation="portrait" scale="115" r:id="rId3"/>
  <rowBreaks count="1" manualBreakCount="1">
    <brk id="32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0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20" width="12.7109375" style="0" customWidth="1"/>
  </cols>
  <sheetData>
    <row r="1" spans="1:2" ht="12.75">
      <c r="A1" s="378" t="s">
        <v>344</v>
      </c>
      <c r="B1" s="378"/>
    </row>
    <row r="3" spans="1:6" ht="12.75">
      <c r="A3" s="376" t="s">
        <v>138</v>
      </c>
      <c r="B3" s="376"/>
      <c r="C3" s="376"/>
      <c r="D3" s="376"/>
      <c r="E3" s="100">
        <v>206000</v>
      </c>
      <c r="F3" s="6"/>
    </row>
    <row r="4" spans="1:6" ht="12.75">
      <c r="A4" s="376" t="s">
        <v>137</v>
      </c>
      <c r="B4" s="376"/>
      <c r="C4" s="376"/>
      <c r="D4" s="376"/>
      <c r="E4" s="95"/>
      <c r="F4" s="6"/>
    </row>
    <row r="5" spans="1:6" ht="12.75">
      <c r="A5" s="376" t="s">
        <v>134</v>
      </c>
      <c r="B5" s="376"/>
      <c r="C5" s="376"/>
      <c r="D5" s="376"/>
      <c r="E5" s="111">
        <v>140000</v>
      </c>
      <c r="F5" s="6"/>
    </row>
    <row r="6" spans="1:6" ht="12.75">
      <c r="A6" s="376" t="s">
        <v>139</v>
      </c>
      <c r="B6" s="376"/>
      <c r="C6" s="376"/>
      <c r="D6" s="376"/>
      <c r="E6" s="111">
        <v>54400</v>
      </c>
      <c r="F6" s="6"/>
    </row>
    <row r="7" spans="1:6" ht="12.75">
      <c r="A7" s="376" t="s">
        <v>135</v>
      </c>
      <c r="B7" s="376"/>
      <c r="C7" s="376"/>
      <c r="D7" s="376"/>
      <c r="E7" s="111">
        <v>8</v>
      </c>
      <c r="F7" s="6"/>
    </row>
    <row r="8" spans="1:6" ht="12.75">
      <c r="A8" s="376" t="s">
        <v>140</v>
      </c>
      <c r="B8" s="376"/>
      <c r="C8" s="376"/>
      <c r="D8" s="376"/>
      <c r="E8" s="112">
        <v>10000</v>
      </c>
      <c r="F8" s="6"/>
    </row>
    <row r="9" spans="1:6" ht="12.75">
      <c r="A9" s="376" t="s">
        <v>141</v>
      </c>
      <c r="B9" s="376"/>
      <c r="C9" s="376"/>
      <c r="D9" s="376"/>
      <c r="E9" s="111">
        <v>20</v>
      </c>
      <c r="F9" s="6"/>
    </row>
    <row r="10" spans="1:6" ht="12.75">
      <c r="A10" s="376"/>
      <c r="B10" s="376"/>
      <c r="C10" s="376"/>
      <c r="D10" s="376"/>
      <c r="E10" s="3"/>
      <c r="F10" s="6"/>
    </row>
    <row r="11" spans="1:6" ht="12.75">
      <c r="A11" s="376" t="s">
        <v>136</v>
      </c>
      <c r="B11" s="376"/>
      <c r="C11" s="376"/>
      <c r="D11" s="376"/>
      <c r="E11" s="3"/>
      <c r="F11" s="6"/>
    </row>
    <row r="12" spans="1:6" ht="12.75">
      <c r="A12" s="6"/>
      <c r="B12" s="6"/>
      <c r="C12" s="6"/>
      <c r="D12" s="3"/>
      <c r="E12" s="3"/>
      <c r="F12" s="6"/>
    </row>
    <row r="13" spans="1:6" ht="12.75">
      <c r="A13" s="6"/>
      <c r="B13" s="6"/>
      <c r="C13" s="6"/>
      <c r="D13" s="109" t="s">
        <v>130</v>
      </c>
      <c r="E13" s="109" t="s">
        <v>132</v>
      </c>
      <c r="F13" s="6"/>
    </row>
    <row r="14" spans="1:6" ht="12.75">
      <c r="A14" s="11"/>
      <c r="B14" s="11"/>
      <c r="C14" s="11"/>
      <c r="D14" s="79" t="s">
        <v>131</v>
      </c>
      <c r="E14" s="79" t="s">
        <v>133</v>
      </c>
      <c r="F14" s="6"/>
    </row>
    <row r="15" spans="1:6" ht="12.75">
      <c r="A15" s="10">
        <v>2011</v>
      </c>
      <c r="B15" s="10"/>
      <c r="C15" s="10"/>
      <c r="D15" s="154">
        <v>50000</v>
      </c>
      <c r="E15" s="154">
        <v>10000</v>
      </c>
      <c r="F15" s="6"/>
    </row>
    <row r="16" spans="1:6" ht="12.75">
      <c r="A16" s="10">
        <v>2012</v>
      </c>
      <c r="B16" s="10"/>
      <c r="C16" s="10"/>
      <c r="D16" s="131">
        <v>60000</v>
      </c>
      <c r="E16" s="131">
        <v>40000</v>
      </c>
      <c r="F16" s="6"/>
    </row>
    <row r="17" spans="1:6" ht="12.75">
      <c r="A17" s="10">
        <v>2013</v>
      </c>
      <c r="B17" s="10"/>
      <c r="C17" s="10"/>
      <c r="D17" s="131">
        <v>30000</v>
      </c>
      <c r="E17" s="131">
        <v>20000</v>
      </c>
      <c r="F17" s="6"/>
    </row>
    <row r="18" spans="1:6" ht="12.75">
      <c r="A18" s="6"/>
      <c r="B18" s="6"/>
      <c r="C18" s="6"/>
      <c r="D18" s="3"/>
      <c r="E18" s="3"/>
      <c r="F18" s="6"/>
    </row>
    <row r="19" spans="1:6" ht="12.75">
      <c r="A19" s="6"/>
      <c r="B19" s="6"/>
      <c r="C19" s="6"/>
      <c r="D19" s="6"/>
      <c r="E19" s="6"/>
      <c r="F19" s="6"/>
    </row>
    <row r="20" spans="1:6" ht="12.75">
      <c r="A20" s="6" t="s">
        <v>219</v>
      </c>
      <c r="B20" s="6"/>
      <c r="C20" s="6"/>
      <c r="D20" s="6"/>
      <c r="E20" s="6"/>
      <c r="F20" s="6"/>
    </row>
    <row r="21" spans="1:6" ht="12.75">
      <c r="A21" s="6"/>
      <c r="B21" s="6"/>
      <c r="C21" s="6"/>
      <c r="D21" s="109" t="s">
        <v>142</v>
      </c>
      <c r="E21" s="109" t="s">
        <v>143</v>
      </c>
      <c r="F21" s="6"/>
    </row>
    <row r="22" spans="1:6" ht="12.75">
      <c r="A22" s="6"/>
      <c r="B22" s="6"/>
      <c r="C22" s="6"/>
      <c r="D22" s="79" t="s">
        <v>16</v>
      </c>
      <c r="E22" s="79" t="s">
        <v>16</v>
      </c>
      <c r="F22" s="6"/>
    </row>
    <row r="23" spans="1:6" ht="12.75">
      <c r="A23" s="376" t="s">
        <v>144</v>
      </c>
      <c r="B23" s="376"/>
      <c r="C23" s="376"/>
      <c r="D23" s="100">
        <v>-310000</v>
      </c>
      <c r="E23" s="100">
        <v>-104000</v>
      </c>
      <c r="F23" s="6"/>
    </row>
    <row r="24" spans="1:6" ht="12.75">
      <c r="A24" s="376" t="s">
        <v>27</v>
      </c>
      <c r="B24" s="376"/>
      <c r="C24" s="376"/>
      <c r="D24" s="96">
        <v>198000</v>
      </c>
      <c r="E24" s="96">
        <v>74000</v>
      </c>
      <c r="F24" s="6"/>
    </row>
    <row r="25" spans="1:6" ht="12.75">
      <c r="A25" s="376" t="s">
        <v>8</v>
      </c>
      <c r="B25" s="376"/>
      <c r="C25" s="376"/>
      <c r="D25" s="96">
        <v>320000</v>
      </c>
      <c r="E25" s="96">
        <v>50000</v>
      </c>
      <c r="F25" s="6"/>
    </row>
    <row r="26" spans="1:6" ht="12.75">
      <c r="A26" s="376" t="s">
        <v>7</v>
      </c>
      <c r="B26" s="376"/>
      <c r="C26" s="376"/>
      <c r="D26" s="96">
        <v>220000</v>
      </c>
      <c r="E26" s="96">
        <v>68000</v>
      </c>
      <c r="F26" s="6"/>
    </row>
    <row r="27" spans="1:6" ht="12.75">
      <c r="A27" s="376" t="s">
        <v>22</v>
      </c>
      <c r="B27" s="376"/>
      <c r="C27" s="376"/>
      <c r="D27" s="96">
        <v>-290000</v>
      </c>
      <c r="E27" s="96">
        <v>-50000</v>
      </c>
      <c r="F27" s="6"/>
    </row>
    <row r="28" spans="1:6" ht="12.75">
      <c r="A28" s="376" t="s">
        <v>190</v>
      </c>
      <c r="B28" s="376"/>
      <c r="C28" s="376"/>
      <c r="D28" s="96">
        <v>-410000</v>
      </c>
      <c r="E28" s="96">
        <v>-160000</v>
      </c>
      <c r="F28" s="6"/>
    </row>
    <row r="29" spans="1:6" ht="12.75">
      <c r="A29" s="3"/>
      <c r="B29" s="3"/>
      <c r="C29" s="3"/>
      <c r="D29" s="3"/>
      <c r="E29" s="3"/>
      <c r="F29" s="6"/>
    </row>
    <row r="30" ht="12.75">
      <c r="F30" s="5"/>
    </row>
    <row r="31" ht="12.75">
      <c r="F31" s="5"/>
    </row>
    <row r="32" ht="12.75">
      <c r="F32" s="5"/>
    </row>
    <row r="33" ht="12.75">
      <c r="F33" s="5"/>
    </row>
    <row r="34" ht="12.75">
      <c r="F34" s="5"/>
    </row>
    <row r="35" ht="12.75">
      <c r="F35" s="5"/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  <row r="55" ht="12.75">
      <c r="F55" s="5"/>
    </row>
    <row r="56" ht="12.75">
      <c r="F56" s="5"/>
    </row>
    <row r="57" ht="12.75">
      <c r="F57" s="5"/>
    </row>
    <row r="58" ht="12.75">
      <c r="F58" s="5"/>
    </row>
    <row r="59" ht="12.75">
      <c r="F59" s="5"/>
    </row>
    <row r="60" ht="12.75">
      <c r="F60" s="5"/>
    </row>
    <row r="61" ht="12.75">
      <c r="F61" s="5"/>
    </row>
    <row r="62" ht="12.75">
      <c r="F62" s="5"/>
    </row>
    <row r="63" ht="12.75">
      <c r="F63" s="5"/>
    </row>
    <row r="64" ht="12.75">
      <c r="F64" s="5"/>
    </row>
    <row r="65" ht="12.75">
      <c r="F65" s="5"/>
    </row>
    <row r="66" ht="12.75">
      <c r="F66" s="5"/>
    </row>
    <row r="67" ht="12.75">
      <c r="F67" s="5"/>
    </row>
    <row r="68" ht="12.75">
      <c r="F68" s="5"/>
    </row>
    <row r="69" ht="12.75">
      <c r="F69" s="5"/>
    </row>
    <row r="70" ht="12.75">
      <c r="F70" s="5"/>
    </row>
  </sheetData>
  <sheetProtection password="C690" sheet="1" objects="1" scenarios="1" selectLockedCells="1" selectUnlockedCells="1"/>
  <mergeCells count="16">
    <mergeCell ref="A24:C24"/>
    <mergeCell ref="A23:C23"/>
    <mergeCell ref="A28:C28"/>
    <mergeCell ref="A27:C27"/>
    <mergeCell ref="A26:C26"/>
    <mergeCell ref="A25:C25"/>
    <mergeCell ref="A7:D7"/>
    <mergeCell ref="A6:D6"/>
    <mergeCell ref="A1:B1"/>
    <mergeCell ref="A5:D5"/>
    <mergeCell ref="A4:D4"/>
    <mergeCell ref="A3:D3"/>
    <mergeCell ref="A11:D11"/>
    <mergeCell ref="A10:D10"/>
    <mergeCell ref="A9:D9"/>
    <mergeCell ref="A8:D8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A1">
      <selection activeCell="D1" sqref="D1:E1"/>
    </sheetView>
  </sheetViews>
  <sheetFormatPr defaultColWidth="9.140625" defaultRowHeight="12.75"/>
  <cols>
    <col min="1" max="5" width="12.7109375" style="0" customWidth="1"/>
    <col min="6" max="6" width="3.7109375" style="0" customWidth="1"/>
    <col min="7" max="7" width="12.7109375" style="0" customWidth="1"/>
    <col min="8" max="8" width="4.00390625" style="0" customWidth="1"/>
    <col min="9" max="34" width="12.7109375" style="0" customWidth="1"/>
  </cols>
  <sheetData>
    <row r="1" spans="3:10" ht="12.75">
      <c r="C1" s="1" t="s">
        <v>0</v>
      </c>
      <c r="D1" s="372"/>
      <c r="E1" s="372"/>
      <c r="G1" s="1"/>
      <c r="H1" s="232"/>
      <c r="I1" s="232"/>
      <c r="J1" s="232"/>
    </row>
    <row r="2" spans="3:10" ht="12.75">
      <c r="C2" s="1" t="s">
        <v>1</v>
      </c>
      <c r="D2" s="372"/>
      <c r="E2" s="372"/>
      <c r="G2" s="1"/>
      <c r="H2" s="232"/>
      <c r="I2" s="232"/>
      <c r="J2" s="232"/>
    </row>
    <row r="3" spans="3:10" ht="12.75">
      <c r="C3" s="2"/>
      <c r="D3" s="373" t="s">
        <v>343</v>
      </c>
      <c r="E3" s="373"/>
      <c r="G3" s="2"/>
      <c r="H3" s="231"/>
      <c r="I3" s="231"/>
      <c r="J3" s="231"/>
    </row>
    <row r="5" spans="1:7" ht="12.75">
      <c r="A5" s="22" t="s">
        <v>364</v>
      </c>
      <c r="B5" s="22"/>
      <c r="C5" s="22"/>
      <c r="D5" s="28"/>
      <c r="E5" s="44"/>
      <c r="G5" s="5"/>
    </row>
    <row r="6" spans="1:7" ht="12.75">
      <c r="A6" s="21"/>
      <c r="B6" s="21"/>
      <c r="C6" s="21"/>
      <c r="D6" s="3"/>
      <c r="E6" s="20"/>
      <c r="G6" s="5"/>
    </row>
    <row r="7" spans="1:7" ht="12.75">
      <c r="A7" s="376" t="s">
        <v>362</v>
      </c>
      <c r="B7" s="376"/>
      <c r="C7" s="376"/>
      <c r="D7" s="191"/>
      <c r="E7" s="6"/>
      <c r="G7" s="5"/>
    </row>
    <row r="8" spans="1:7" ht="12.75">
      <c r="A8" s="376" t="s">
        <v>365</v>
      </c>
      <c r="B8" s="376"/>
      <c r="C8" s="376"/>
      <c r="D8" s="190"/>
      <c r="E8" s="6"/>
      <c r="G8" s="5"/>
    </row>
    <row r="9" spans="1:7" ht="12.75">
      <c r="A9" s="376" t="s">
        <v>366</v>
      </c>
      <c r="B9" s="376"/>
      <c r="C9" s="376"/>
      <c r="D9" s="190"/>
      <c r="E9" s="6"/>
      <c r="G9" s="5"/>
    </row>
    <row r="10" spans="1:7" ht="12.75">
      <c r="A10" s="386" t="s">
        <v>367</v>
      </c>
      <c r="B10" s="386"/>
      <c r="C10" s="386"/>
      <c r="D10" s="190"/>
      <c r="E10" s="6"/>
      <c r="G10" s="5"/>
    </row>
    <row r="11" spans="1:7" ht="12.75">
      <c r="A11" s="386" t="s">
        <v>368</v>
      </c>
      <c r="B11" s="386"/>
      <c r="C11" s="386"/>
      <c r="D11" s="190"/>
      <c r="E11" s="6"/>
      <c r="G11" s="5"/>
    </row>
    <row r="12" spans="1:7" ht="12.75">
      <c r="A12" s="376" t="s">
        <v>369</v>
      </c>
      <c r="B12" s="376"/>
      <c r="C12" s="376"/>
      <c r="D12" s="190"/>
      <c r="E12" s="6"/>
      <c r="G12" s="5"/>
    </row>
    <row r="13" spans="1:7" ht="12.75">
      <c r="A13" s="376" t="s">
        <v>370</v>
      </c>
      <c r="B13" s="376"/>
      <c r="C13" s="376"/>
      <c r="D13" s="189"/>
      <c r="E13" s="6"/>
      <c r="G13" s="5"/>
    </row>
    <row r="14" spans="1:7" ht="13.5" thickBot="1">
      <c r="A14" s="376" t="s">
        <v>363</v>
      </c>
      <c r="B14" s="376"/>
      <c r="C14" s="376"/>
      <c r="D14" s="147"/>
      <c r="E14" s="46">
        <f>IF(D14="","",IF(D14=2042000,"Correct!","Try again!"))</f>
      </c>
      <c r="G14" s="5"/>
    </row>
    <row r="15" spans="1:7" ht="13.5" thickTop="1">
      <c r="A15" s="3"/>
      <c r="B15" s="3"/>
      <c r="C15" s="3"/>
      <c r="D15" s="6"/>
      <c r="E15" s="6"/>
      <c r="G15" s="5"/>
    </row>
    <row r="17" spans="1:11" ht="12.75">
      <c r="A17" s="19" t="s">
        <v>73</v>
      </c>
      <c r="B17" s="19"/>
      <c r="C17" s="19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428" t="s">
        <v>371</v>
      </c>
      <c r="B19" s="428"/>
      <c r="C19" s="428"/>
      <c r="D19" s="428"/>
      <c r="E19" s="428"/>
      <c r="F19" s="428"/>
      <c r="G19" s="428"/>
      <c r="H19" s="428"/>
      <c r="I19" s="428"/>
      <c r="J19" s="428"/>
      <c r="K19" s="63"/>
    </row>
    <row r="20" spans="1:11" ht="12.75">
      <c r="A20" s="428" t="s">
        <v>372</v>
      </c>
      <c r="B20" s="428"/>
      <c r="C20" s="428"/>
      <c r="D20" s="428"/>
      <c r="E20" s="428"/>
      <c r="F20" s="428"/>
      <c r="G20" s="428"/>
      <c r="H20" s="428"/>
      <c r="I20" s="428"/>
      <c r="J20" s="428"/>
      <c r="K20" s="63"/>
    </row>
    <row r="21" spans="1:11" ht="12.75">
      <c r="A21" s="427" t="s">
        <v>198</v>
      </c>
      <c r="B21" s="427"/>
      <c r="C21" s="427"/>
      <c r="D21" s="427"/>
      <c r="E21" s="427"/>
      <c r="F21" s="427"/>
      <c r="G21" s="427"/>
      <c r="H21" s="427"/>
      <c r="I21" s="427"/>
      <c r="J21" s="427"/>
      <c r="K21" s="63"/>
    </row>
    <row r="22" spans="1:11" ht="12.75">
      <c r="A22" s="62"/>
      <c r="B22" s="62"/>
      <c r="C22" s="62"/>
      <c r="D22" s="61"/>
      <c r="E22" s="61"/>
      <c r="F22" s="61"/>
      <c r="G22" s="61"/>
      <c r="H22" s="61"/>
      <c r="I22" s="63"/>
      <c r="J22" s="63"/>
      <c r="K22" s="63"/>
    </row>
    <row r="23" spans="1:11" ht="12.75">
      <c r="A23" s="193"/>
      <c r="B23" s="193"/>
      <c r="C23" s="193"/>
      <c r="D23" s="274">
        <v>41639</v>
      </c>
      <c r="E23" s="274">
        <v>41639</v>
      </c>
      <c r="F23" s="423"/>
      <c r="G23" s="423"/>
      <c r="H23" s="423"/>
      <c r="I23" s="423"/>
      <c r="J23" s="192"/>
      <c r="K23" s="63"/>
    </row>
    <row r="24" spans="1:11" ht="12.75">
      <c r="A24" s="195" t="s">
        <v>15</v>
      </c>
      <c r="B24" s="195"/>
      <c r="C24" s="195"/>
      <c r="D24" s="195" t="s">
        <v>165</v>
      </c>
      <c r="E24" s="195" t="s">
        <v>166</v>
      </c>
      <c r="F24" s="425" t="s">
        <v>173</v>
      </c>
      <c r="G24" s="425"/>
      <c r="H24" s="425"/>
      <c r="I24" s="425"/>
      <c r="J24" s="192" t="s">
        <v>25</v>
      </c>
      <c r="K24" s="63"/>
    </row>
    <row r="25" spans="1:11" ht="12.75">
      <c r="A25" s="426" t="s">
        <v>167</v>
      </c>
      <c r="B25" s="426"/>
      <c r="C25" s="426"/>
      <c r="D25" s="198">
        <v>-3500000</v>
      </c>
      <c r="E25" s="198">
        <v>-1000000</v>
      </c>
      <c r="F25" s="92"/>
      <c r="G25" s="206"/>
      <c r="H25" s="207"/>
      <c r="I25" s="206"/>
      <c r="J25" s="220"/>
      <c r="K25" s="103">
        <f>IF(J25="","",IF(J25=-4500000,"Correct!","Try again!"))</f>
      </c>
    </row>
    <row r="26" spans="1:11" ht="12.75">
      <c r="A26" s="424" t="s">
        <v>33</v>
      </c>
      <c r="B26" s="424"/>
      <c r="C26" s="424"/>
      <c r="D26" s="199">
        <v>1600000</v>
      </c>
      <c r="E26" s="199">
        <v>630000</v>
      </c>
      <c r="F26" s="88"/>
      <c r="G26" s="208"/>
      <c r="H26" s="209"/>
      <c r="I26" s="208"/>
      <c r="J26" s="214"/>
      <c r="K26" s="103">
        <f>IF(J26="","",IF(J26=2230000,"Correct!","Try again!"))</f>
      </c>
    </row>
    <row r="27" spans="1:11" ht="12.75">
      <c r="A27" s="424" t="s">
        <v>168</v>
      </c>
      <c r="B27" s="424"/>
      <c r="C27" s="424"/>
      <c r="D27" s="199">
        <v>540000</v>
      </c>
      <c r="E27" s="199">
        <v>160000</v>
      </c>
      <c r="F27" s="93"/>
      <c r="G27" s="208"/>
      <c r="H27" s="209"/>
      <c r="I27" s="208"/>
      <c r="J27" s="214"/>
      <c r="K27" s="103">
        <f>IF(J27="","",IF(J27=707000,"Correct!","Try again!"))</f>
      </c>
    </row>
    <row r="28" spans="1:11" ht="12.75">
      <c r="A28" s="424" t="s">
        <v>169</v>
      </c>
      <c r="B28" s="424"/>
      <c r="C28" s="424"/>
      <c r="D28" s="199">
        <v>-203000</v>
      </c>
      <c r="E28" s="199"/>
      <c r="F28" s="87"/>
      <c r="G28" s="216"/>
      <c r="H28" s="236"/>
      <c r="I28" s="216"/>
      <c r="J28" s="221"/>
      <c r="K28" s="103">
        <f>IF(J28="","",IF(J28=0,"Correct!","Try again!"))</f>
      </c>
    </row>
    <row r="29" spans="1:11" ht="13.5" thickBot="1">
      <c r="A29" s="424" t="s">
        <v>35</v>
      </c>
      <c r="B29" s="424"/>
      <c r="C29" s="424"/>
      <c r="D29" s="200">
        <f>SUM(D25:D28)</f>
        <v>-1563000</v>
      </c>
      <c r="E29" s="200">
        <f>SUM(E25:E28)</f>
        <v>-210000</v>
      </c>
      <c r="F29" s="65"/>
      <c r="G29" s="211"/>
      <c r="H29" s="211"/>
      <c r="I29" s="211"/>
      <c r="J29" s="222"/>
      <c r="K29" s="103">
        <f>IF(J29="","",IF(J29=-1563000,"Correct!","Try again!"))</f>
      </c>
    </row>
    <row r="30" spans="1:11" ht="13.5" thickTop="1">
      <c r="A30" s="424"/>
      <c r="B30" s="424"/>
      <c r="C30" s="424"/>
      <c r="D30" s="199"/>
      <c r="E30" s="199"/>
      <c r="F30" s="65"/>
      <c r="G30" s="210"/>
      <c r="H30" s="211"/>
      <c r="I30" s="210"/>
      <c r="J30" s="201"/>
      <c r="K30" s="63"/>
    </row>
    <row r="31" spans="1:11" ht="12.75">
      <c r="A31" s="424" t="s">
        <v>374</v>
      </c>
      <c r="B31" s="424"/>
      <c r="C31" s="424"/>
      <c r="D31" s="198">
        <v>-3000000</v>
      </c>
      <c r="E31" s="198">
        <v>-800000</v>
      </c>
      <c r="F31" s="85"/>
      <c r="G31" s="212"/>
      <c r="H31" s="213"/>
      <c r="I31" s="212"/>
      <c r="J31" s="220"/>
      <c r="K31" s="103">
        <f>IF(J31="","",IF(J31=-3000000,"Correct!","Try again!"))</f>
      </c>
    </row>
    <row r="32" spans="1:11" ht="12.75">
      <c r="A32" s="424" t="s">
        <v>35</v>
      </c>
      <c r="B32" s="424"/>
      <c r="C32" s="424"/>
      <c r="D32" s="199">
        <v>-1563000</v>
      </c>
      <c r="E32" s="199">
        <v>-210000</v>
      </c>
      <c r="F32" s="85"/>
      <c r="G32" s="212"/>
      <c r="H32" s="213"/>
      <c r="I32" s="214"/>
      <c r="J32" s="214"/>
      <c r="K32" s="103">
        <f>IF(J32="","",IF(J32=-1563000,"Correct!","Try again!"))</f>
      </c>
    </row>
    <row r="33" spans="1:11" ht="12.75">
      <c r="A33" s="424" t="s">
        <v>29</v>
      </c>
      <c r="B33" s="424"/>
      <c r="C33" s="424"/>
      <c r="D33" s="199">
        <v>200000</v>
      </c>
      <c r="E33" s="199">
        <v>25000</v>
      </c>
      <c r="F33" s="86"/>
      <c r="G33" s="206"/>
      <c r="H33" s="207"/>
      <c r="I33" s="206"/>
      <c r="J33" s="207"/>
      <c r="K33" s="103">
        <f>IF(J33="","",IF(J33=200000,"Correct!","Try again!"))</f>
      </c>
    </row>
    <row r="34" spans="1:11" ht="13.5" thickBot="1">
      <c r="A34" s="424" t="s">
        <v>373</v>
      </c>
      <c r="B34" s="424"/>
      <c r="C34" s="424"/>
      <c r="D34" s="200">
        <f>SUM(D31:D33)</f>
        <v>-4363000</v>
      </c>
      <c r="E34" s="200">
        <f>SUM(E31:E33)</f>
        <v>-985000</v>
      </c>
      <c r="F34" s="65"/>
      <c r="G34" s="211"/>
      <c r="H34" s="211"/>
      <c r="I34" s="211"/>
      <c r="J34" s="222"/>
      <c r="K34" s="103">
        <f>IF(J34="","",IF(J34=-4363000,"Correct!","Try again!"))</f>
      </c>
    </row>
    <row r="35" spans="1:11" ht="13.5" thickTop="1">
      <c r="A35" s="424"/>
      <c r="B35" s="424"/>
      <c r="C35" s="424"/>
      <c r="D35" s="201"/>
      <c r="E35" s="201"/>
      <c r="F35" s="63"/>
      <c r="G35" s="201"/>
      <c r="H35" s="201"/>
      <c r="I35" s="201"/>
      <c r="J35" s="201"/>
      <c r="K35" s="103"/>
    </row>
    <row r="36" spans="1:11" ht="12.75">
      <c r="A36" s="424" t="s">
        <v>3</v>
      </c>
      <c r="B36" s="424"/>
      <c r="C36" s="424"/>
      <c r="D36" s="198">
        <v>228000</v>
      </c>
      <c r="E36" s="198">
        <v>50000</v>
      </c>
      <c r="F36" s="92"/>
      <c r="G36" s="206"/>
      <c r="H36" s="207"/>
      <c r="I36" s="206"/>
      <c r="J36" s="220"/>
      <c r="K36" s="103">
        <f>IF(J36="","",IF(J36=278000,"Correct!","Try again!"))</f>
      </c>
    </row>
    <row r="37" spans="1:11" ht="12.75">
      <c r="A37" s="424" t="s">
        <v>68</v>
      </c>
      <c r="B37" s="424"/>
      <c r="C37" s="424"/>
      <c r="D37" s="199">
        <v>840000</v>
      </c>
      <c r="E37" s="199">
        <v>155000</v>
      </c>
      <c r="F37" s="88"/>
      <c r="G37" s="208"/>
      <c r="H37" s="209"/>
      <c r="I37" s="208"/>
      <c r="J37" s="214"/>
      <c r="K37" s="103">
        <f>IF(J37="","",IF(J37=995000,"Correct!","Try again!"))</f>
      </c>
    </row>
    <row r="38" spans="1:11" ht="12.75">
      <c r="A38" s="424" t="s">
        <v>5</v>
      </c>
      <c r="B38" s="424"/>
      <c r="C38" s="424"/>
      <c r="D38" s="199">
        <v>900000</v>
      </c>
      <c r="E38" s="199">
        <v>580000</v>
      </c>
      <c r="F38" s="93"/>
      <c r="G38" s="208"/>
      <c r="H38" s="209"/>
      <c r="I38" s="208"/>
      <c r="J38" s="214"/>
      <c r="K38" s="103">
        <f>IF(J38="","",IF(J38=1480000,"Correct!","Try again!"))</f>
      </c>
    </row>
    <row r="39" spans="1:11" ht="12.75">
      <c r="A39" s="424" t="s">
        <v>170</v>
      </c>
      <c r="B39" s="424"/>
      <c r="C39" s="424"/>
      <c r="D39" s="199">
        <v>2042000</v>
      </c>
      <c r="E39" s="199"/>
      <c r="F39" s="88"/>
      <c r="G39" s="208"/>
      <c r="H39" s="209"/>
      <c r="I39" s="208"/>
      <c r="J39" s="214"/>
      <c r="K39" s="103">
        <f>IF(J39="","",IF(J39=0,"Correct!","Try again!"))</f>
      </c>
    </row>
    <row r="40" spans="1:11" ht="12.75">
      <c r="A40" s="424"/>
      <c r="B40" s="424"/>
      <c r="C40" s="424"/>
      <c r="D40" s="199"/>
      <c r="E40" s="199"/>
      <c r="F40" s="88"/>
      <c r="G40" s="208"/>
      <c r="H40" s="209"/>
      <c r="I40" s="208"/>
      <c r="J40" s="214"/>
      <c r="K40" s="103"/>
    </row>
    <row r="41" spans="1:11" ht="12.75">
      <c r="A41" s="424"/>
      <c r="B41" s="424"/>
      <c r="C41" s="424"/>
      <c r="D41" s="199"/>
      <c r="E41" s="199"/>
      <c r="F41" s="93"/>
      <c r="G41" s="208"/>
      <c r="H41" s="215"/>
      <c r="I41" s="208"/>
      <c r="J41" s="214"/>
      <c r="K41" s="103"/>
    </row>
    <row r="42" spans="1:11" ht="12.75">
      <c r="A42" s="424" t="s">
        <v>6</v>
      </c>
      <c r="B42" s="424"/>
      <c r="C42" s="424"/>
      <c r="D42" s="199">
        <v>3500000</v>
      </c>
      <c r="E42" s="199">
        <v>700000</v>
      </c>
      <c r="F42" s="93"/>
      <c r="G42" s="208"/>
      <c r="H42" s="215"/>
      <c r="I42" s="208"/>
      <c r="J42" s="214"/>
      <c r="K42" s="103">
        <f>IF(J42="","",IF(J42=4200000,"Correct!","Try again!"))</f>
      </c>
    </row>
    <row r="43" spans="1:11" ht="12.75">
      <c r="A43" s="424" t="s">
        <v>8</v>
      </c>
      <c r="B43" s="424"/>
      <c r="C43" s="424"/>
      <c r="D43" s="199">
        <v>5000000</v>
      </c>
      <c r="E43" s="199">
        <v>1700000</v>
      </c>
      <c r="F43" s="93"/>
      <c r="G43" s="208"/>
      <c r="H43" s="215"/>
      <c r="I43" s="208"/>
      <c r="J43" s="214"/>
      <c r="K43" s="103">
        <f>IF(J43="","",IF(J43=6742000,"Correct!","Try again!"))</f>
      </c>
    </row>
    <row r="44" spans="1:11" ht="12.75">
      <c r="A44" s="424" t="s">
        <v>14</v>
      </c>
      <c r="B44" s="424"/>
      <c r="C44" s="424"/>
      <c r="D44" s="199">
        <v>290000</v>
      </c>
      <c r="E44" s="199"/>
      <c r="F44" s="87"/>
      <c r="G44" s="216"/>
      <c r="H44" s="238"/>
      <c r="I44" s="216"/>
      <c r="J44" s="221"/>
      <c r="K44" s="103">
        <f>IF(J44="","",IF(J44=305000,"Correct!","Try again!"))</f>
      </c>
    </row>
    <row r="45" spans="1:11" ht="13.5" thickBot="1">
      <c r="A45" s="424" t="s">
        <v>36</v>
      </c>
      <c r="B45" s="424"/>
      <c r="C45" s="424"/>
      <c r="D45" s="200">
        <f>SUM(D36:D44)</f>
        <v>12800000</v>
      </c>
      <c r="E45" s="200">
        <f>SUM(E36:E44)</f>
        <v>3185000</v>
      </c>
      <c r="F45" s="237"/>
      <c r="G45" s="199"/>
      <c r="H45" s="203"/>
      <c r="I45" s="199"/>
      <c r="J45" s="223"/>
      <c r="K45" s="103">
        <f>IF(J45="","",IF(J45=14000000,"Correct!","Try again!"))</f>
      </c>
    </row>
    <row r="46" spans="1:11" ht="13.5" thickTop="1">
      <c r="A46" s="424"/>
      <c r="B46" s="424"/>
      <c r="C46" s="424"/>
      <c r="D46" s="202"/>
      <c r="E46" s="202"/>
      <c r="F46" s="64"/>
      <c r="G46" s="199"/>
      <c r="H46" s="199"/>
      <c r="I46" s="199"/>
      <c r="J46" s="202"/>
      <c r="K46" s="103"/>
    </row>
    <row r="47" spans="1:11" ht="12.75">
      <c r="A47" s="424" t="s">
        <v>160</v>
      </c>
      <c r="B47" s="424"/>
      <c r="C47" s="424"/>
      <c r="D47" s="198">
        <v>-193000</v>
      </c>
      <c r="E47" s="198">
        <v>-400000</v>
      </c>
      <c r="F47" s="85"/>
      <c r="G47" s="212"/>
      <c r="H47" s="213"/>
      <c r="I47" s="212"/>
      <c r="J47" s="214"/>
      <c r="K47" s="103">
        <f>IF(J47="","",IF(J47=-593000,"Correct!","Try again!"))</f>
      </c>
    </row>
    <row r="48" spans="1:11" ht="12.75">
      <c r="A48" s="424" t="s">
        <v>171</v>
      </c>
      <c r="B48" s="424"/>
      <c r="C48" s="424"/>
      <c r="D48" s="199">
        <v>-3094000</v>
      </c>
      <c r="E48" s="199">
        <v>-800000</v>
      </c>
      <c r="F48" s="86"/>
      <c r="G48" s="212"/>
      <c r="H48" s="213"/>
      <c r="I48" s="212"/>
      <c r="J48" s="214"/>
      <c r="K48" s="103">
        <f>IF(J48="","",IF(J48=-3894000,"Correct!","Try again!"))</f>
      </c>
    </row>
    <row r="49" spans="1:11" ht="12.75">
      <c r="A49" s="424" t="s">
        <v>174</v>
      </c>
      <c r="B49" s="424"/>
      <c r="C49" s="424"/>
      <c r="D49" s="199">
        <v>-5150000</v>
      </c>
      <c r="E49" s="199"/>
      <c r="F49" s="87"/>
      <c r="G49" s="208"/>
      <c r="H49" s="209"/>
      <c r="I49" s="208"/>
      <c r="J49" s="214"/>
      <c r="K49" s="103">
        <f>IF(J49="","",IF(J49=-5150000,"Correct!","Try again!"))</f>
      </c>
    </row>
    <row r="50" spans="1:11" ht="12.75">
      <c r="A50" s="424" t="s">
        <v>175</v>
      </c>
      <c r="B50" s="424"/>
      <c r="C50" s="424"/>
      <c r="D50" s="203"/>
      <c r="E50" s="199">
        <v>-1000000</v>
      </c>
      <c r="F50" s="89"/>
      <c r="G50" s="208"/>
      <c r="H50" s="209"/>
      <c r="I50" s="208"/>
      <c r="J50" s="214"/>
      <c r="K50" s="103">
        <f>IF(J50="","",IF(J50=0,"Correct!","Try again!"))</f>
      </c>
    </row>
    <row r="51" spans="1:11" ht="12.75">
      <c r="A51" s="424" t="s">
        <v>190</v>
      </c>
      <c r="B51" s="424"/>
      <c r="C51" s="424"/>
      <c r="D51" s="204">
        <v>-4363000</v>
      </c>
      <c r="E51" s="204">
        <v>-985000</v>
      </c>
      <c r="F51" s="90"/>
      <c r="G51" s="217"/>
      <c r="H51" s="218"/>
      <c r="I51" s="219"/>
      <c r="J51" s="219"/>
      <c r="K51" s="103">
        <f>IF(J51="","",IF(J51=-4363000,"Correct!","Try again!"))</f>
      </c>
    </row>
    <row r="52" spans="1:11" ht="13.5" thickBot="1">
      <c r="A52" s="424" t="s">
        <v>38</v>
      </c>
      <c r="B52" s="424"/>
      <c r="C52" s="424"/>
      <c r="D52" s="205">
        <f>SUM(D47:D51)</f>
        <v>-12800000</v>
      </c>
      <c r="E52" s="205">
        <f>SUM(E47:E51)</f>
        <v>-3185000</v>
      </c>
      <c r="F52" s="64"/>
      <c r="G52" s="266"/>
      <c r="H52" s="199"/>
      <c r="I52" s="267"/>
      <c r="J52" s="224"/>
      <c r="K52" s="103">
        <f>IF(J52="","",IF(J52=-14000000,"Correct!","Try again!"))</f>
      </c>
    </row>
    <row r="53" spans="1:11" ht="13.5" thickTop="1">
      <c r="A53" s="424"/>
      <c r="B53" s="424"/>
      <c r="C53" s="424"/>
      <c r="D53" s="63"/>
      <c r="E53" s="63"/>
      <c r="F53" s="63"/>
      <c r="G53" s="29">
        <f>IF(G52="","",IF(G52=2099000,"Correct!","Try again!"))</f>
      </c>
      <c r="H53" s="63"/>
      <c r="I53" s="29">
        <f>IF(I52="","",IF(I52=2099000,"Correct!","Try again!"))</f>
      </c>
      <c r="J53" s="63"/>
      <c r="K53" s="63"/>
    </row>
    <row r="54" spans="1:11" ht="12.75">
      <c r="A54" s="424" t="s">
        <v>32</v>
      </c>
      <c r="B54" s="424"/>
      <c r="C54" s="424"/>
      <c r="D54" s="63"/>
      <c r="E54" s="63"/>
      <c r="F54" s="63"/>
      <c r="G54" s="66"/>
      <c r="H54" s="63"/>
      <c r="I54" s="66"/>
      <c r="J54" s="63"/>
      <c r="K54" s="6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</sheetData>
  <sheetProtection password="C690" sheet="1" objects="1" scenarios="1" selectLockedCells="1"/>
  <mergeCells count="46">
    <mergeCell ref="A19:J19"/>
    <mergeCell ref="D3:E3"/>
    <mergeCell ref="D2:E2"/>
    <mergeCell ref="D1:E1"/>
    <mergeCell ref="A14:C14"/>
    <mergeCell ref="A13:C13"/>
    <mergeCell ref="A12:C12"/>
    <mergeCell ref="A11:C11"/>
    <mergeCell ref="A50:C50"/>
    <mergeCell ref="A49:C49"/>
    <mergeCell ref="A21:J21"/>
    <mergeCell ref="A20:J20"/>
    <mergeCell ref="A53:C53"/>
    <mergeCell ref="A54:C54"/>
    <mergeCell ref="A52:C52"/>
    <mergeCell ref="A51:C51"/>
    <mergeCell ref="A10:C10"/>
    <mergeCell ref="A9:C9"/>
    <mergeCell ref="A8:C8"/>
    <mergeCell ref="A7:C7"/>
    <mergeCell ref="A38:C38"/>
    <mergeCell ref="A37:C37"/>
    <mergeCell ref="A48:C48"/>
    <mergeCell ref="A47:C47"/>
    <mergeCell ref="A46:C46"/>
    <mergeCell ref="A45:C45"/>
    <mergeCell ref="A44:C44"/>
    <mergeCell ref="A43:C43"/>
    <mergeCell ref="A42:C42"/>
    <mergeCell ref="A41:C41"/>
    <mergeCell ref="A40:C40"/>
    <mergeCell ref="A39:C39"/>
    <mergeCell ref="A36:C36"/>
    <mergeCell ref="A35:C35"/>
    <mergeCell ref="A34:C34"/>
    <mergeCell ref="A27:C27"/>
    <mergeCell ref="F23:I23"/>
    <mergeCell ref="A33:C33"/>
    <mergeCell ref="A32:C32"/>
    <mergeCell ref="A31:C31"/>
    <mergeCell ref="A30:C30"/>
    <mergeCell ref="A29:C29"/>
    <mergeCell ref="A28:C28"/>
    <mergeCell ref="F24:I24"/>
    <mergeCell ref="A26:C26"/>
    <mergeCell ref="A25:C25"/>
  </mergeCells>
  <dataValidations count="1">
    <dataValidation type="list" allowBlank="1" showInputMessage="1" showErrorMessage="1" sqref="F47:F51 F36:F44 H36:H44 H47:H51 H31:H33 F25:F28 F31:F33 H25:H28">
      <formula1>"[A], [D], [E], [ I ], [S]"</formula1>
    </dataValidation>
  </dataValidations>
  <printOptions horizontalCentered="1"/>
  <pageMargins left="0.45" right="0.45" top="0.52" bottom="0.38" header="0.5" footer="0.38"/>
  <pageSetup horizontalDpi="300" verticalDpi="300" orientation="portrait" scale="8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2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20" width="12.7109375" style="0" customWidth="1"/>
  </cols>
  <sheetData>
    <row r="1" spans="1:2" ht="12.75">
      <c r="A1" s="378" t="s">
        <v>342</v>
      </c>
      <c r="B1" s="378"/>
    </row>
    <row r="3" spans="1:6" ht="12.75">
      <c r="A3" s="6" t="s">
        <v>157</v>
      </c>
      <c r="B3" s="6"/>
      <c r="C3" s="6"/>
      <c r="D3" s="3"/>
      <c r="E3" s="8">
        <v>1765000</v>
      </c>
      <c r="F3" s="6"/>
    </row>
    <row r="4" spans="1:6" ht="12.75">
      <c r="A4" s="6" t="s">
        <v>158</v>
      </c>
      <c r="B4" s="6"/>
      <c r="C4" s="6"/>
      <c r="D4" s="3"/>
      <c r="E4" s="3"/>
      <c r="F4" s="6"/>
    </row>
    <row r="5" spans="1:6" ht="12.75">
      <c r="A5" s="6"/>
      <c r="B5" s="6"/>
      <c r="C5" s="6"/>
      <c r="D5" s="3"/>
      <c r="E5" s="3"/>
      <c r="F5" s="6"/>
    </row>
    <row r="6" spans="1:6" ht="12.75">
      <c r="A6" s="430" t="s">
        <v>357</v>
      </c>
      <c r="B6" s="430"/>
      <c r="C6" s="430"/>
      <c r="D6" s="3"/>
      <c r="E6" s="3"/>
      <c r="F6" s="6"/>
    </row>
    <row r="7" spans="1:6" ht="12.75">
      <c r="A7" s="6"/>
      <c r="B7" s="6"/>
      <c r="C7" s="6"/>
      <c r="D7" s="3"/>
      <c r="E7" s="3"/>
      <c r="F7" s="6"/>
    </row>
    <row r="8" spans="1:6" ht="12.75">
      <c r="A8" s="376" t="s">
        <v>3</v>
      </c>
      <c r="B8" s="376"/>
      <c r="C8" s="376"/>
      <c r="D8" s="112">
        <v>14000</v>
      </c>
      <c r="E8" s="3"/>
      <c r="F8" s="6"/>
    </row>
    <row r="9" spans="1:6" ht="12.75">
      <c r="A9" s="376" t="s">
        <v>159</v>
      </c>
      <c r="B9" s="376"/>
      <c r="C9" s="376"/>
      <c r="D9" s="111">
        <v>100000</v>
      </c>
      <c r="E9" s="3"/>
      <c r="F9" s="6"/>
    </row>
    <row r="10" spans="1:6" ht="12.75">
      <c r="A10" s="376" t="s">
        <v>6</v>
      </c>
      <c r="B10" s="376"/>
      <c r="C10" s="376"/>
      <c r="D10" s="111">
        <v>700000</v>
      </c>
      <c r="E10" s="3"/>
      <c r="F10" s="6"/>
    </row>
    <row r="11" spans="1:6" ht="12.75">
      <c r="A11" s="376" t="s">
        <v>8</v>
      </c>
      <c r="B11" s="376"/>
      <c r="C11" s="376"/>
      <c r="D11" s="111">
        <v>1886000</v>
      </c>
      <c r="E11" s="3"/>
      <c r="F11" s="6"/>
    </row>
    <row r="12" spans="1:6" ht="13.5" thickBot="1">
      <c r="A12" s="376"/>
      <c r="B12" s="376"/>
      <c r="C12" s="376"/>
      <c r="D12" s="113">
        <f>SUM(D8:D11)</f>
        <v>2700000</v>
      </c>
      <c r="E12" s="3"/>
      <c r="F12" s="6"/>
    </row>
    <row r="13" spans="1:6" ht="13.5" thickTop="1">
      <c r="A13" s="376"/>
      <c r="B13" s="376"/>
      <c r="C13" s="376"/>
      <c r="D13" s="111"/>
      <c r="E13" s="3"/>
      <c r="F13" s="6"/>
    </row>
    <row r="14" spans="1:6" ht="12.75">
      <c r="A14" s="376" t="s">
        <v>162</v>
      </c>
      <c r="B14" s="376"/>
      <c r="C14" s="376"/>
      <c r="D14" s="112">
        <v>120000</v>
      </c>
      <c r="E14" s="3"/>
      <c r="F14" s="6"/>
    </row>
    <row r="15" spans="1:6" ht="12.75">
      <c r="A15" s="376" t="s">
        <v>161</v>
      </c>
      <c r="B15" s="376"/>
      <c r="C15" s="376"/>
      <c r="D15" s="111">
        <v>930000</v>
      </c>
      <c r="E15" s="3"/>
      <c r="F15" s="6"/>
    </row>
    <row r="16" spans="1:6" ht="12.75">
      <c r="A16" s="376" t="s">
        <v>21</v>
      </c>
      <c r="B16" s="376"/>
      <c r="C16" s="376"/>
      <c r="D16" s="111">
        <v>1000000</v>
      </c>
      <c r="E16" s="3"/>
      <c r="F16" s="6"/>
    </row>
    <row r="17" spans="1:6" ht="12.75">
      <c r="A17" s="376" t="s">
        <v>163</v>
      </c>
      <c r="B17" s="376"/>
      <c r="C17" s="376"/>
      <c r="D17" s="111">
        <v>650000</v>
      </c>
      <c r="E17" s="3"/>
      <c r="F17" s="6"/>
    </row>
    <row r="18" spans="1:6" ht="13.5" thickBot="1">
      <c r="A18" s="376"/>
      <c r="B18" s="376"/>
      <c r="C18" s="376"/>
      <c r="D18" s="113">
        <f>SUM(D14:D17)</f>
        <v>2700000</v>
      </c>
      <c r="E18" s="3"/>
      <c r="F18" s="6"/>
    </row>
    <row r="19" spans="1:6" ht="13.5" thickTop="1">
      <c r="A19" s="6"/>
      <c r="B19" s="6"/>
      <c r="C19" s="6"/>
      <c r="D19" s="3"/>
      <c r="E19" s="3"/>
      <c r="F19" s="6"/>
    </row>
    <row r="20" spans="1:6" ht="12.75">
      <c r="A20" s="84" t="s">
        <v>236</v>
      </c>
      <c r="B20" s="84"/>
      <c r="C20" s="84"/>
      <c r="D20" s="3"/>
      <c r="E20" s="3"/>
      <c r="F20" s="6"/>
    </row>
    <row r="21" spans="1:6" ht="12.75">
      <c r="A21" s="6"/>
      <c r="B21" s="6"/>
      <c r="C21" s="6"/>
      <c r="D21" s="3"/>
      <c r="E21" s="3"/>
      <c r="F21" s="6"/>
    </row>
    <row r="22" spans="1:6" ht="12.75">
      <c r="A22" s="6" t="s">
        <v>237</v>
      </c>
      <c r="B22" s="6"/>
      <c r="C22" s="6"/>
      <c r="D22" s="4"/>
      <c r="E22" s="112">
        <v>1765000</v>
      </c>
      <c r="F22" s="6"/>
    </row>
    <row r="23" spans="1:6" ht="12.75">
      <c r="A23" s="6" t="s">
        <v>164</v>
      </c>
      <c r="B23" s="6"/>
      <c r="C23" s="6"/>
      <c r="D23" s="4"/>
      <c r="E23" s="188">
        <v>1650000</v>
      </c>
      <c r="F23" s="6"/>
    </row>
    <row r="24" spans="1:6" ht="12.75">
      <c r="A24" s="6" t="s">
        <v>238</v>
      </c>
      <c r="B24" s="6"/>
      <c r="C24" s="6"/>
      <c r="D24" s="4"/>
      <c r="E24" s="111">
        <f>E22-E23</f>
        <v>115000</v>
      </c>
      <c r="F24" s="6"/>
    </row>
    <row r="25" spans="1:6" ht="12.75">
      <c r="A25" s="6" t="s">
        <v>335</v>
      </c>
      <c r="B25" s="6"/>
      <c r="C25" s="6"/>
      <c r="D25" s="112">
        <v>44000</v>
      </c>
      <c r="E25" s="4"/>
      <c r="F25" s="6"/>
    </row>
    <row r="26" spans="1:6" ht="12.75">
      <c r="A26" s="6" t="s">
        <v>336</v>
      </c>
      <c r="B26" s="6"/>
      <c r="C26" s="6"/>
      <c r="D26" s="188">
        <v>56000</v>
      </c>
      <c r="E26" s="188">
        <f>SUM(D25:D26)</f>
        <v>100000</v>
      </c>
      <c r="F26" s="6"/>
    </row>
    <row r="27" spans="1:6" ht="13.5" thickBot="1">
      <c r="A27" s="6" t="s">
        <v>337</v>
      </c>
      <c r="B27" s="6"/>
      <c r="C27" s="6"/>
      <c r="D27" s="4"/>
      <c r="E27" s="113">
        <f>E24-E26</f>
        <v>15000</v>
      </c>
      <c r="F27" s="6"/>
    </row>
    <row r="28" spans="1:6" ht="13.5" thickTop="1">
      <c r="A28" s="6"/>
      <c r="B28" s="6"/>
      <c r="C28" s="6"/>
      <c r="D28" s="3"/>
      <c r="E28" s="3"/>
      <c r="F28" s="6"/>
    </row>
    <row r="29" spans="1:6" ht="12.75">
      <c r="A29" s="376" t="s">
        <v>358</v>
      </c>
      <c r="B29" s="376"/>
      <c r="C29" s="376"/>
      <c r="D29" s="3"/>
      <c r="E29" s="98">
        <v>44000</v>
      </c>
      <c r="F29" s="6"/>
    </row>
    <row r="30" spans="1:6" ht="12.75">
      <c r="A30" s="6"/>
      <c r="B30" s="6"/>
      <c r="C30" s="6"/>
      <c r="D30" s="3"/>
      <c r="E30" s="3"/>
      <c r="F30" s="6"/>
    </row>
    <row r="31" spans="1:6" ht="12.75">
      <c r="A31" s="379" t="s">
        <v>359</v>
      </c>
      <c r="B31" s="379"/>
      <c r="C31" s="379"/>
      <c r="D31" s="379"/>
      <c r="E31" s="379"/>
      <c r="F31" s="6"/>
    </row>
    <row r="32" spans="1:6" ht="12.75">
      <c r="A32" s="418">
        <v>41639</v>
      </c>
      <c r="B32" s="418"/>
      <c r="C32" s="418"/>
      <c r="D32" s="418"/>
      <c r="E32" s="418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429"/>
      <c r="B34" s="429"/>
      <c r="C34" s="83"/>
      <c r="D34" s="79" t="s">
        <v>165</v>
      </c>
      <c r="E34" s="79" t="s">
        <v>166</v>
      </c>
      <c r="F34" s="6"/>
    </row>
    <row r="35" spans="1:6" ht="12.75">
      <c r="A35" s="387" t="s">
        <v>167</v>
      </c>
      <c r="B35" s="387"/>
      <c r="C35" s="387"/>
      <c r="D35" s="100">
        <v>-3500000</v>
      </c>
      <c r="E35" s="100">
        <v>-1000000</v>
      </c>
      <c r="F35" s="6"/>
    </row>
    <row r="36" spans="1:6" ht="12.75">
      <c r="A36" s="376" t="s">
        <v>33</v>
      </c>
      <c r="B36" s="376"/>
      <c r="C36" s="376"/>
      <c r="D36" s="96">
        <v>1600000</v>
      </c>
      <c r="E36" s="96">
        <v>630000</v>
      </c>
      <c r="F36" s="6"/>
    </row>
    <row r="37" spans="1:6" ht="12.75">
      <c r="A37" s="376" t="s">
        <v>168</v>
      </c>
      <c r="B37" s="376"/>
      <c r="C37" s="376"/>
      <c r="D37" s="96">
        <v>540000</v>
      </c>
      <c r="E37" s="96">
        <v>160000</v>
      </c>
      <c r="F37" s="6"/>
    </row>
    <row r="38" spans="1:6" ht="12.75">
      <c r="A38" s="376" t="s">
        <v>169</v>
      </c>
      <c r="B38" s="376"/>
      <c r="C38" s="376"/>
      <c r="D38" s="96">
        <v>-203000</v>
      </c>
      <c r="E38" s="96"/>
      <c r="F38" s="6"/>
    </row>
    <row r="39" spans="1:6" ht="13.5" thickBot="1">
      <c r="A39" s="376" t="s">
        <v>360</v>
      </c>
      <c r="B39" s="376"/>
      <c r="C39" s="376"/>
      <c r="D39" s="146">
        <f>SUM(D35:D38)</f>
        <v>-1563000</v>
      </c>
      <c r="E39" s="146">
        <f>SUM(E35:E38)</f>
        <v>-210000</v>
      </c>
      <c r="F39" s="6"/>
    </row>
    <row r="40" spans="1:6" ht="13.5" thickTop="1">
      <c r="A40" s="376"/>
      <c r="B40" s="376"/>
      <c r="C40" s="376"/>
      <c r="D40" s="9"/>
      <c r="E40" s="9"/>
      <c r="F40" s="6"/>
    </row>
    <row r="41" spans="1:6" ht="12.75">
      <c r="A41" s="376" t="s">
        <v>189</v>
      </c>
      <c r="B41" s="376"/>
      <c r="C41" s="376"/>
      <c r="D41" s="100">
        <v>-3000000</v>
      </c>
      <c r="E41" s="100">
        <v>-800000</v>
      </c>
      <c r="F41" s="6"/>
    </row>
    <row r="42" spans="1:6" ht="12.75">
      <c r="A42" s="376" t="s">
        <v>35</v>
      </c>
      <c r="B42" s="376"/>
      <c r="C42" s="376"/>
      <c r="D42" s="96">
        <v>-1563000</v>
      </c>
      <c r="E42" s="96">
        <v>-210000</v>
      </c>
      <c r="F42" s="6"/>
    </row>
    <row r="43" spans="1:6" ht="12.75">
      <c r="A43" s="376" t="s">
        <v>29</v>
      </c>
      <c r="B43" s="376"/>
      <c r="C43" s="376"/>
      <c r="D43" s="96">
        <v>200000</v>
      </c>
      <c r="E43" s="96">
        <v>25000</v>
      </c>
      <c r="F43" s="6"/>
    </row>
    <row r="44" spans="1:6" ht="13.5" thickBot="1">
      <c r="A44" s="376" t="s">
        <v>361</v>
      </c>
      <c r="B44" s="376"/>
      <c r="C44" s="376"/>
      <c r="D44" s="146">
        <f>SUM(D41:D43)</f>
        <v>-4363000</v>
      </c>
      <c r="E44" s="146">
        <f>SUM(E41:E43)</f>
        <v>-985000</v>
      </c>
      <c r="F44" s="6"/>
    </row>
    <row r="45" spans="1:6" ht="13.5" thickTop="1">
      <c r="A45" s="380"/>
      <c r="B45" s="380"/>
      <c r="C45" s="380"/>
      <c r="D45" s="9"/>
      <c r="E45" s="9"/>
      <c r="F45" s="6"/>
    </row>
    <row r="46" spans="1:6" ht="12.75">
      <c r="A46" s="376" t="s">
        <v>3</v>
      </c>
      <c r="B46" s="376"/>
      <c r="C46" s="376"/>
      <c r="D46" s="100">
        <v>228000</v>
      </c>
      <c r="E46" s="100">
        <v>50000</v>
      </c>
      <c r="F46" s="6"/>
    </row>
    <row r="47" spans="1:6" ht="12.75">
      <c r="A47" s="376" t="s">
        <v>68</v>
      </c>
      <c r="B47" s="376"/>
      <c r="C47" s="376"/>
      <c r="D47" s="96">
        <v>840000</v>
      </c>
      <c r="E47" s="96">
        <v>155000</v>
      </c>
      <c r="F47" s="6"/>
    </row>
    <row r="48" spans="1:6" ht="12.75">
      <c r="A48" s="376" t="s">
        <v>5</v>
      </c>
      <c r="B48" s="376"/>
      <c r="C48" s="376"/>
      <c r="D48" s="96">
        <v>900000</v>
      </c>
      <c r="E48" s="96">
        <v>580000</v>
      </c>
      <c r="F48" s="6"/>
    </row>
    <row r="49" spans="1:6" ht="12.75">
      <c r="A49" s="376" t="s">
        <v>170</v>
      </c>
      <c r="B49" s="376"/>
      <c r="C49" s="376"/>
      <c r="D49" s="96">
        <v>2042000</v>
      </c>
      <c r="E49" s="96">
        <v>0</v>
      </c>
      <c r="F49" s="6"/>
    </row>
    <row r="50" spans="1:6" ht="12.75">
      <c r="A50" s="376" t="s">
        <v>6</v>
      </c>
      <c r="B50" s="376"/>
      <c r="C50" s="376"/>
      <c r="D50" s="96">
        <v>3500000</v>
      </c>
      <c r="E50" s="96">
        <v>700000</v>
      </c>
      <c r="F50" s="6"/>
    </row>
    <row r="51" spans="1:6" ht="12.75">
      <c r="A51" s="376" t="s">
        <v>8</v>
      </c>
      <c r="B51" s="376"/>
      <c r="C51" s="376"/>
      <c r="D51" s="96">
        <v>5000000</v>
      </c>
      <c r="E51" s="96">
        <v>1700000</v>
      </c>
      <c r="F51" s="6"/>
    </row>
    <row r="52" spans="1:6" ht="12.75">
      <c r="A52" s="376" t="s">
        <v>14</v>
      </c>
      <c r="B52" s="376"/>
      <c r="C52" s="376"/>
      <c r="D52" s="96">
        <v>290000</v>
      </c>
      <c r="E52" s="96">
        <v>0</v>
      </c>
      <c r="F52" s="6"/>
    </row>
    <row r="53" spans="1:6" ht="13.5" thickBot="1">
      <c r="A53" s="376" t="s">
        <v>36</v>
      </c>
      <c r="B53" s="376"/>
      <c r="C53" s="376"/>
      <c r="D53" s="146">
        <f>SUM(D46:D52)</f>
        <v>12800000</v>
      </c>
      <c r="E53" s="146">
        <f>SUM(E46:E52)</f>
        <v>3185000</v>
      </c>
      <c r="F53" s="6"/>
    </row>
    <row r="54" spans="1:6" ht="13.5" thickTop="1">
      <c r="A54" s="380"/>
      <c r="B54" s="380"/>
      <c r="C54" s="380"/>
      <c r="D54" s="9"/>
      <c r="E54" s="9"/>
      <c r="F54" s="6"/>
    </row>
    <row r="55" spans="1:6" ht="12.75">
      <c r="A55" s="376" t="s">
        <v>160</v>
      </c>
      <c r="B55" s="376"/>
      <c r="C55" s="376"/>
      <c r="D55" s="100">
        <v>-193000</v>
      </c>
      <c r="E55" s="100">
        <v>-400000</v>
      </c>
      <c r="F55" s="6"/>
    </row>
    <row r="56" spans="1:6" ht="12.75">
      <c r="A56" s="376" t="s">
        <v>171</v>
      </c>
      <c r="B56" s="376"/>
      <c r="C56" s="376"/>
      <c r="D56" s="96">
        <v>-3094000</v>
      </c>
      <c r="E56" s="96">
        <v>-800000</v>
      </c>
      <c r="F56" s="6"/>
    </row>
    <row r="57" spans="1:6" ht="12.75">
      <c r="A57" s="376" t="s">
        <v>22</v>
      </c>
      <c r="B57" s="376"/>
      <c r="C57" s="376"/>
      <c r="D57" s="96">
        <v>-5150000</v>
      </c>
      <c r="E57" s="96">
        <v>-1000000</v>
      </c>
      <c r="F57" s="6"/>
    </row>
    <row r="58" spans="1:6" ht="12.75">
      <c r="A58" s="376" t="s">
        <v>190</v>
      </c>
      <c r="B58" s="376"/>
      <c r="C58" s="376"/>
      <c r="D58" s="96">
        <v>-4363000</v>
      </c>
      <c r="E58" s="96">
        <v>-985000</v>
      </c>
      <c r="F58" s="6"/>
    </row>
    <row r="59" spans="1:6" ht="13.5" thickBot="1">
      <c r="A59" s="376" t="s">
        <v>172</v>
      </c>
      <c r="B59" s="376"/>
      <c r="C59" s="376"/>
      <c r="D59" s="146">
        <f>SUM(D55:D58)</f>
        <v>-12800000</v>
      </c>
      <c r="E59" s="146">
        <f>SUM(E55:E58)</f>
        <v>-3185000</v>
      </c>
      <c r="F59" s="6"/>
    </row>
    <row r="60" spans="1:6" ht="13.5" thickTop="1">
      <c r="A60" s="3"/>
      <c r="B60" s="3"/>
      <c r="C60" s="3"/>
      <c r="D60" s="3"/>
      <c r="E60" s="3"/>
      <c r="F60" s="6"/>
    </row>
    <row r="61" ht="12.75">
      <c r="F61" s="5"/>
    </row>
    <row r="62" ht="12.75">
      <c r="F62" s="5"/>
    </row>
    <row r="63" ht="12.75">
      <c r="F63" s="5"/>
    </row>
    <row r="64" ht="12.75">
      <c r="F64" s="5"/>
    </row>
    <row r="65" ht="12.75">
      <c r="F65" s="5"/>
    </row>
    <row r="66" ht="12.75">
      <c r="F66" s="5"/>
    </row>
    <row r="67" ht="12.75">
      <c r="F67" s="5"/>
    </row>
    <row r="68" ht="12.75">
      <c r="F68" s="5"/>
    </row>
    <row r="69" ht="12.75">
      <c r="F69" s="5"/>
    </row>
    <row r="70" ht="12.75">
      <c r="F70" s="5"/>
    </row>
    <row r="71" ht="12.75">
      <c r="F71" s="5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</sheetData>
  <sheetProtection password="C690" sheet="1" objects="1" scenarios="1" selectLockedCells="1" selectUnlockedCells="1"/>
  <mergeCells count="42">
    <mergeCell ref="A6:C6"/>
    <mergeCell ref="A29:C29"/>
    <mergeCell ref="A32:E32"/>
    <mergeCell ref="A31:E31"/>
    <mergeCell ref="A10:C10"/>
    <mergeCell ref="A9:C9"/>
    <mergeCell ref="A8:C8"/>
    <mergeCell ref="A13:C13"/>
    <mergeCell ref="A17:C17"/>
    <mergeCell ref="A16:C16"/>
    <mergeCell ref="A15:C15"/>
    <mergeCell ref="A14:C14"/>
    <mergeCell ref="A55:C55"/>
    <mergeCell ref="A54:C54"/>
    <mergeCell ref="A34:B34"/>
    <mergeCell ref="A18:C18"/>
    <mergeCell ref="A59:C59"/>
    <mergeCell ref="A58:C58"/>
    <mergeCell ref="A57:C57"/>
    <mergeCell ref="A56:C56"/>
    <mergeCell ref="A43:C43"/>
    <mergeCell ref="A42:C42"/>
    <mergeCell ref="A53:C53"/>
    <mergeCell ref="A52:C52"/>
    <mergeCell ref="A51:C51"/>
    <mergeCell ref="A50:C50"/>
    <mergeCell ref="A49:C49"/>
    <mergeCell ref="A48:C48"/>
    <mergeCell ref="A47:C47"/>
    <mergeCell ref="A46:C46"/>
    <mergeCell ref="A45:C45"/>
    <mergeCell ref="A44:C44"/>
    <mergeCell ref="A35:C35"/>
    <mergeCell ref="A1:B1"/>
    <mergeCell ref="A41:C41"/>
    <mergeCell ref="A40:C40"/>
    <mergeCell ref="A39:C39"/>
    <mergeCell ref="A38:C38"/>
    <mergeCell ref="A37:C37"/>
    <mergeCell ref="A36:C36"/>
    <mergeCell ref="A12:C12"/>
    <mergeCell ref="A11:C11"/>
  </mergeCells>
  <printOptions horizontalCentered="1"/>
  <pageMargins left="0.75" right="0.75" top="0.38" bottom="0.49" header="0.32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3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3" width="12.7109375" style="0" customWidth="1"/>
    <col min="4" max="4" width="13.7109375" style="0" customWidth="1"/>
    <col min="5" max="5" width="3.7109375" style="0" customWidth="1"/>
    <col min="6" max="6" width="13.7109375" style="0" customWidth="1"/>
    <col min="7" max="7" width="4.00390625" style="0" customWidth="1"/>
    <col min="8" max="22" width="12.7109375" style="0" customWidth="1"/>
  </cols>
  <sheetData>
    <row r="1" spans="2:9" ht="12.75">
      <c r="B1" s="1" t="s">
        <v>0</v>
      </c>
      <c r="C1" s="372"/>
      <c r="D1" s="372"/>
      <c r="I1" s="232"/>
    </row>
    <row r="2" spans="2:9" ht="12.75">
      <c r="B2" s="1" t="s">
        <v>1</v>
      </c>
      <c r="C2" s="372"/>
      <c r="D2" s="372"/>
      <c r="I2" s="232"/>
    </row>
    <row r="3" spans="3:9" ht="12.75">
      <c r="C3" s="373" t="s">
        <v>341</v>
      </c>
      <c r="D3" s="373"/>
      <c r="I3" s="231"/>
    </row>
    <row r="5" spans="1:7" ht="12.75">
      <c r="A5" s="19" t="s">
        <v>296</v>
      </c>
      <c r="B5" s="19"/>
      <c r="C5" s="19"/>
      <c r="D5" s="19"/>
      <c r="E5" s="19"/>
      <c r="F5" s="19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431" t="s">
        <v>297</v>
      </c>
      <c r="B7" s="431"/>
      <c r="C7" s="431"/>
      <c r="D7" s="105"/>
      <c r="E7" s="3"/>
      <c r="F7" s="3"/>
      <c r="G7" s="3"/>
    </row>
    <row r="8" spans="1:7" ht="12.75">
      <c r="A8" s="431" t="s">
        <v>298</v>
      </c>
      <c r="B8" s="431"/>
      <c r="C8" s="431"/>
      <c r="D8" s="107"/>
      <c r="E8" s="3"/>
      <c r="F8" s="3"/>
      <c r="G8" s="3"/>
    </row>
    <row r="9" spans="1:7" ht="13.5" thickBot="1">
      <c r="A9" s="380"/>
      <c r="B9" s="380"/>
      <c r="C9" s="380"/>
      <c r="D9" s="108"/>
      <c r="E9" s="3"/>
      <c r="F9" s="3"/>
      <c r="G9" s="3"/>
    </row>
    <row r="10" spans="1:7" ht="13.5" thickTop="1">
      <c r="A10" s="3"/>
      <c r="B10" s="3"/>
      <c r="C10" s="3"/>
      <c r="D10" s="41">
        <f>IF(D9="","",IF(D9=10070000,"Correct!","Try again!"))</f>
      </c>
      <c r="E10" s="3"/>
      <c r="F10" s="3"/>
      <c r="G10" s="3"/>
    </row>
    <row r="11" spans="1:7" ht="12.75">
      <c r="A11" s="3" t="s">
        <v>299</v>
      </c>
      <c r="B11" s="3"/>
      <c r="C11" s="3"/>
      <c r="D11" s="3"/>
      <c r="E11" s="3"/>
      <c r="F11" s="3"/>
      <c r="G11" s="3"/>
    </row>
    <row r="12" spans="1:7" ht="12.75">
      <c r="A12" s="432"/>
      <c r="B12" s="432"/>
      <c r="C12" s="432"/>
      <c r="D12" s="432"/>
      <c r="E12" s="432"/>
      <c r="F12" s="432"/>
      <c r="G12" s="3"/>
    </row>
    <row r="13" spans="1:7" ht="12.75">
      <c r="A13" s="432"/>
      <c r="B13" s="432"/>
      <c r="C13" s="432"/>
      <c r="D13" s="432"/>
      <c r="E13" s="432"/>
      <c r="F13" s="432"/>
      <c r="G13" s="3"/>
    </row>
    <row r="14" spans="1:7" ht="12.75">
      <c r="A14" s="432"/>
      <c r="B14" s="432"/>
      <c r="C14" s="432"/>
      <c r="D14" s="432"/>
      <c r="E14" s="432"/>
      <c r="F14" s="432"/>
      <c r="G14" s="3"/>
    </row>
    <row r="15" spans="1:7" ht="12.75">
      <c r="A15" s="433"/>
      <c r="B15" s="433"/>
      <c r="C15" s="433"/>
      <c r="D15" s="433"/>
      <c r="E15" s="433"/>
      <c r="F15" s="433"/>
      <c r="G15" s="3"/>
    </row>
    <row r="16" spans="1:7" ht="12.75">
      <c r="A16" s="102"/>
      <c r="B16" s="102"/>
      <c r="C16" s="102"/>
      <c r="D16" s="102"/>
      <c r="E16" s="102"/>
      <c r="F16" s="102"/>
      <c r="G16" s="3"/>
    </row>
    <row r="17" spans="1:6" ht="12.75">
      <c r="A17" s="151"/>
      <c r="B17" s="151"/>
      <c r="C17" s="151"/>
      <c r="D17" s="151"/>
      <c r="E17" s="151"/>
      <c r="F17" s="151"/>
    </row>
    <row r="18" spans="1:7" ht="12.75">
      <c r="A18" s="19" t="s">
        <v>300</v>
      </c>
      <c r="B18" s="19"/>
      <c r="C18" s="19"/>
      <c r="D18" s="19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80" t="s">
        <v>338</v>
      </c>
      <c r="B20" s="380"/>
      <c r="C20" s="380"/>
      <c r="D20" s="95"/>
      <c r="E20" s="240"/>
      <c r="F20" s="239"/>
      <c r="G20" s="3"/>
    </row>
    <row r="21" spans="1:7" ht="12.75">
      <c r="A21" s="380" t="s">
        <v>301</v>
      </c>
      <c r="B21" s="380"/>
      <c r="C21" s="380"/>
      <c r="D21" s="95"/>
      <c r="E21" s="95"/>
      <c r="F21" s="95"/>
      <c r="G21" s="3"/>
    </row>
    <row r="22" spans="1:7" ht="12.75">
      <c r="A22" s="380" t="s">
        <v>253</v>
      </c>
      <c r="B22" s="380"/>
      <c r="C22" s="380"/>
      <c r="D22" s="105"/>
      <c r="E22" s="95"/>
      <c r="F22" s="95"/>
      <c r="G22" s="3"/>
    </row>
    <row r="23" spans="1:7" ht="12.75">
      <c r="A23" s="380" t="s">
        <v>302</v>
      </c>
      <c r="B23" s="380"/>
      <c r="C23" s="380"/>
      <c r="D23" s="106"/>
      <c r="E23" s="95"/>
      <c r="F23" s="95"/>
      <c r="G23" s="3"/>
    </row>
    <row r="24" spans="1:7" ht="12.75">
      <c r="A24" s="380" t="s">
        <v>339</v>
      </c>
      <c r="B24" s="380"/>
      <c r="C24" s="380"/>
      <c r="D24" s="106"/>
      <c r="E24" s="95"/>
      <c r="F24" s="95"/>
      <c r="G24" s="3"/>
    </row>
    <row r="25" spans="1:7" ht="12.75">
      <c r="A25" s="380" t="s">
        <v>303</v>
      </c>
      <c r="B25" s="380"/>
      <c r="C25" s="380"/>
      <c r="D25" s="106"/>
      <c r="E25" s="95"/>
      <c r="F25" s="95"/>
      <c r="G25" s="3"/>
    </row>
    <row r="26" spans="1:7" ht="12.75">
      <c r="A26" s="380" t="s">
        <v>128</v>
      </c>
      <c r="B26" s="380"/>
      <c r="C26" s="380"/>
      <c r="D26" s="106"/>
      <c r="E26" s="95"/>
      <c r="F26" s="95"/>
      <c r="G26" s="3"/>
    </row>
    <row r="27" spans="1:7" ht="12.75">
      <c r="A27" s="380" t="s">
        <v>304</v>
      </c>
      <c r="B27" s="380"/>
      <c r="C27" s="380"/>
      <c r="D27" s="106"/>
      <c r="E27" s="95"/>
      <c r="F27" s="95"/>
      <c r="G27" s="3"/>
    </row>
    <row r="28" spans="1:7" ht="12.75">
      <c r="A28" s="380" t="s">
        <v>305</v>
      </c>
      <c r="B28" s="380"/>
      <c r="C28" s="380"/>
      <c r="D28" s="104"/>
      <c r="E28" s="95"/>
      <c r="F28" s="95"/>
      <c r="G28" s="3"/>
    </row>
    <row r="29" spans="1:7" ht="12.75">
      <c r="A29" s="380" t="s">
        <v>306</v>
      </c>
      <c r="B29" s="380"/>
      <c r="C29" s="380"/>
      <c r="D29" s="95"/>
      <c r="E29" s="246"/>
      <c r="F29" s="245"/>
      <c r="G29" s="3"/>
    </row>
    <row r="30" spans="1:7" ht="12.75">
      <c r="A30" s="380" t="s">
        <v>307</v>
      </c>
      <c r="B30" s="380"/>
      <c r="C30" s="380"/>
      <c r="D30" s="95"/>
      <c r="E30" s="246"/>
      <c r="F30" s="244"/>
      <c r="G30" s="3"/>
    </row>
    <row r="31" spans="1:7" ht="12.75">
      <c r="A31" s="380" t="s">
        <v>308</v>
      </c>
      <c r="B31" s="380"/>
      <c r="C31" s="380"/>
      <c r="D31" s="95"/>
      <c r="E31" s="246"/>
      <c r="F31" s="243"/>
      <c r="G31" s="3"/>
    </row>
    <row r="32" spans="1:7" ht="13.5" thickBot="1">
      <c r="A32" s="380" t="s">
        <v>309</v>
      </c>
      <c r="B32" s="380"/>
      <c r="C32" s="380"/>
      <c r="D32" s="95"/>
      <c r="E32" s="246"/>
      <c r="F32" s="242"/>
      <c r="G32" s="3"/>
    </row>
    <row r="33" spans="1:7" ht="13.5" thickTop="1">
      <c r="A33" s="380"/>
      <c r="B33" s="380"/>
      <c r="C33" s="380"/>
      <c r="D33" s="95"/>
      <c r="E33" s="247"/>
      <c r="F33" s="248">
        <f>IF(F32="","",IF(F32=33106000,"Correct!","Try again!"))</f>
      </c>
      <c r="G33" s="3"/>
    </row>
    <row r="34" spans="1:7" ht="12.75">
      <c r="A34" s="380"/>
      <c r="B34" s="380"/>
      <c r="C34" s="380"/>
      <c r="D34" s="95"/>
      <c r="E34" s="95"/>
      <c r="F34" s="95"/>
      <c r="G34" s="3"/>
    </row>
    <row r="35" spans="1:7" ht="12.75">
      <c r="A35" s="380" t="s">
        <v>310</v>
      </c>
      <c r="B35" s="380"/>
      <c r="C35" s="380"/>
      <c r="D35" s="95"/>
      <c r="E35" s="95"/>
      <c r="F35" s="95"/>
      <c r="G35" s="3"/>
    </row>
    <row r="36" spans="1:7" ht="12.75">
      <c r="A36" s="436"/>
      <c r="B36" s="436"/>
      <c r="C36" s="437"/>
      <c r="D36" s="104"/>
      <c r="E36" s="95"/>
      <c r="F36" s="95"/>
      <c r="G36" s="3"/>
    </row>
    <row r="37" spans="1:7" ht="12.75">
      <c r="A37" s="435"/>
      <c r="B37" s="435"/>
      <c r="C37" s="435"/>
      <c r="D37" s="95"/>
      <c r="E37" s="240"/>
      <c r="F37" s="241"/>
      <c r="G37" s="3"/>
    </row>
    <row r="38" spans="1:7" ht="12.75">
      <c r="A38" s="3"/>
      <c r="B38" s="3"/>
      <c r="C38" s="3"/>
      <c r="D38" s="95"/>
      <c r="E38" s="95"/>
      <c r="F38" s="248">
        <f>IF(F37="","",IF(F37=33106000,"Correct!","Try again!"))</f>
      </c>
      <c r="G38" s="3"/>
    </row>
    <row r="40" spans="1:7" ht="12.75">
      <c r="A40" s="19" t="s">
        <v>311</v>
      </c>
      <c r="B40" s="19"/>
      <c r="C40" s="3"/>
      <c r="D40" s="3"/>
      <c r="E40" s="3"/>
      <c r="F40" s="3"/>
      <c r="G40" s="3"/>
    </row>
    <row r="41" spans="1:7" ht="12.75">
      <c r="A41" s="432"/>
      <c r="B41" s="432"/>
      <c r="C41" s="432"/>
      <c r="D41" s="432"/>
      <c r="E41" s="246"/>
      <c r="F41" s="250"/>
      <c r="G41" s="3"/>
    </row>
    <row r="42" spans="1:7" ht="12.75">
      <c r="A42" s="382"/>
      <c r="B42" s="382"/>
      <c r="C42" s="382"/>
      <c r="D42" s="382"/>
      <c r="E42" s="246"/>
      <c r="F42" s="243"/>
      <c r="G42" s="3"/>
    </row>
    <row r="43" spans="1:7" ht="12.75">
      <c r="A43" s="382"/>
      <c r="B43" s="382"/>
      <c r="C43" s="382"/>
      <c r="D43" s="382"/>
      <c r="E43" s="246"/>
      <c r="F43" s="244"/>
      <c r="G43" s="3"/>
    </row>
    <row r="44" spans="1:7" ht="12.75">
      <c r="A44" s="382"/>
      <c r="B44" s="382"/>
      <c r="C44" s="382"/>
      <c r="D44" s="382"/>
      <c r="E44" s="246"/>
      <c r="F44" s="243"/>
      <c r="G44" s="3"/>
    </row>
    <row r="45" spans="1:7" ht="13.5" thickBot="1">
      <c r="A45" s="360"/>
      <c r="B45" s="360"/>
      <c r="C45" s="360"/>
      <c r="D45" s="360"/>
      <c r="E45" s="246"/>
      <c r="F45" s="242"/>
      <c r="G45" s="32"/>
    </row>
    <row r="46" spans="1:7" ht="13.5" thickTop="1">
      <c r="A46" s="3"/>
      <c r="B46" s="3"/>
      <c r="C46" s="3"/>
      <c r="D46" s="3"/>
      <c r="E46" s="251"/>
      <c r="F46" s="41">
        <f>IF(F45="","",IF(F45=-25306000,"Correct!","Try again!"))</f>
      </c>
      <c r="G46" s="101"/>
    </row>
    <row r="48" spans="1:7" ht="12.75">
      <c r="A48" s="19" t="s">
        <v>266</v>
      </c>
      <c r="B48" s="19"/>
      <c r="C48" s="3"/>
      <c r="D48" s="3"/>
      <c r="E48" s="252"/>
      <c r="F48" s="3"/>
      <c r="G48" s="3"/>
    </row>
    <row r="49" spans="1:7" ht="13.5" thickBot="1">
      <c r="A49" s="431" t="s">
        <v>312</v>
      </c>
      <c r="B49" s="431"/>
      <c r="C49" s="431"/>
      <c r="D49" s="431"/>
      <c r="E49" s="431"/>
      <c r="F49" s="249"/>
      <c r="G49" s="3"/>
    </row>
    <row r="50" spans="1:7" ht="13.5" thickTop="1">
      <c r="A50" s="3"/>
      <c r="B50" s="3"/>
      <c r="C50" s="3"/>
      <c r="D50" s="3"/>
      <c r="E50" s="251"/>
      <c r="F50" s="41">
        <f>IF(F49="","",IF(F49=16894000,"Correct!","Try again!"))</f>
      </c>
      <c r="G50" s="3"/>
    </row>
    <row r="52" spans="1:7" ht="12.75">
      <c r="A52" s="19" t="s">
        <v>313</v>
      </c>
      <c r="B52" s="19"/>
      <c r="C52" s="19"/>
      <c r="D52" s="19"/>
      <c r="E52" s="252"/>
      <c r="F52" s="19"/>
      <c r="G52" s="19"/>
    </row>
    <row r="53" spans="1:7" ht="13.5" thickBot="1">
      <c r="A53" s="431" t="s">
        <v>314</v>
      </c>
      <c r="B53" s="431"/>
      <c r="C53" s="431"/>
      <c r="D53" s="431"/>
      <c r="E53" s="431"/>
      <c r="F53" s="249"/>
      <c r="G53" s="3"/>
    </row>
    <row r="54" spans="1:7" ht="13.5" thickTop="1">
      <c r="A54" s="3"/>
      <c r="B54" s="3"/>
      <c r="C54" s="3"/>
      <c r="D54" s="3"/>
      <c r="E54" s="101"/>
      <c r="F54" s="41">
        <f>IF(F53="","",IF(F53=14364000,"Correct!","Try again!"))</f>
      </c>
      <c r="G54" s="3"/>
    </row>
    <row r="56" spans="1:10" ht="12.75">
      <c r="A56" s="19" t="s">
        <v>315</v>
      </c>
      <c r="B56" s="19"/>
      <c r="C56" s="6"/>
      <c r="D56" s="6"/>
      <c r="E56" s="6"/>
      <c r="F56" s="6"/>
      <c r="G56" s="6"/>
      <c r="H56" s="6"/>
      <c r="I56" s="6"/>
      <c r="J56" s="6"/>
    </row>
    <row r="57" spans="1:10" ht="12.75">
      <c r="A57" s="428" t="s">
        <v>316</v>
      </c>
      <c r="B57" s="428"/>
      <c r="C57" s="428"/>
      <c r="D57" s="428"/>
      <c r="E57" s="428"/>
      <c r="F57" s="428"/>
      <c r="G57" s="428"/>
      <c r="H57" s="428"/>
      <c r="I57" s="428"/>
      <c r="J57" s="63"/>
    </row>
    <row r="58" spans="1:10" ht="12.75">
      <c r="A58" s="428" t="s">
        <v>372</v>
      </c>
      <c r="B58" s="428"/>
      <c r="C58" s="428"/>
      <c r="D58" s="428"/>
      <c r="E58" s="428"/>
      <c r="F58" s="428"/>
      <c r="G58" s="428"/>
      <c r="H58" s="428"/>
      <c r="I58" s="428"/>
      <c r="J58" s="63"/>
    </row>
    <row r="59" spans="1:10" ht="12.75">
      <c r="A59" s="434" t="s">
        <v>322</v>
      </c>
      <c r="B59" s="434"/>
      <c r="C59" s="434"/>
      <c r="D59" s="434"/>
      <c r="E59" s="434"/>
      <c r="F59" s="434"/>
      <c r="G59" s="434"/>
      <c r="H59" s="434"/>
      <c r="I59" s="434"/>
      <c r="J59" s="63"/>
    </row>
    <row r="60" spans="1:10" ht="12.75">
      <c r="A60" s="62"/>
      <c r="B60" s="62"/>
      <c r="C60" s="61"/>
      <c r="D60" s="61"/>
      <c r="E60" s="61"/>
      <c r="F60" s="61"/>
      <c r="G60" s="61"/>
      <c r="H60" s="63"/>
      <c r="I60" s="63"/>
      <c r="J60" s="63"/>
    </row>
    <row r="61" spans="1:10" ht="12.75">
      <c r="A61" s="193"/>
      <c r="B61" s="193"/>
      <c r="C61" s="192"/>
      <c r="D61" s="192"/>
      <c r="E61" s="194" t="s">
        <v>318</v>
      </c>
      <c r="F61" s="194"/>
      <c r="G61" s="194"/>
      <c r="H61" s="194"/>
      <c r="I61" s="192" t="s">
        <v>25</v>
      </c>
      <c r="J61" s="63"/>
    </row>
    <row r="62" spans="1:10" ht="12.75">
      <c r="A62" s="195" t="s">
        <v>15</v>
      </c>
      <c r="B62" s="195"/>
      <c r="C62" s="195" t="s">
        <v>317</v>
      </c>
      <c r="D62" s="195" t="s">
        <v>286</v>
      </c>
      <c r="E62" s="196"/>
      <c r="F62" s="195" t="s">
        <v>10</v>
      </c>
      <c r="G62" s="197"/>
      <c r="H62" s="195" t="s">
        <v>11</v>
      </c>
      <c r="I62" s="195" t="s">
        <v>26</v>
      </c>
      <c r="J62" s="63"/>
    </row>
    <row r="63" spans="1:10" ht="12.75">
      <c r="A63" s="426" t="s">
        <v>28</v>
      </c>
      <c r="B63" s="426"/>
      <c r="C63" s="198">
        <v>-18000000</v>
      </c>
      <c r="D63" s="198">
        <v>-12000000</v>
      </c>
      <c r="E63" s="92"/>
      <c r="F63" s="206"/>
      <c r="G63" s="92"/>
      <c r="H63" s="206"/>
      <c r="I63" s="220"/>
      <c r="J63" s="103">
        <f>IF(I63="","",IF(I63=-30000000,"Correct!","Try again!"))</f>
      </c>
    </row>
    <row r="64" spans="1:10" ht="12.75">
      <c r="A64" s="424" t="s">
        <v>27</v>
      </c>
      <c r="B64" s="424"/>
      <c r="C64" s="199">
        <v>10350000</v>
      </c>
      <c r="D64" s="199">
        <v>11800000</v>
      </c>
      <c r="E64" s="88"/>
      <c r="F64" s="208"/>
      <c r="G64" s="88"/>
      <c r="H64" s="208"/>
      <c r="I64" s="214"/>
      <c r="J64" s="103">
        <f>IF(I64="","",IF(I64=22200000,"Correct!","Try again!"))</f>
      </c>
    </row>
    <row r="65" spans="1:10" ht="12.75">
      <c r="A65" s="424" t="s">
        <v>290</v>
      </c>
      <c r="B65" s="424"/>
      <c r="C65" s="199">
        <v>-150000</v>
      </c>
      <c r="D65" s="199">
        <v>0</v>
      </c>
      <c r="E65" s="93"/>
      <c r="F65" s="208"/>
      <c r="G65" s="88"/>
      <c r="H65" s="208"/>
      <c r="I65" s="214"/>
      <c r="J65" s="103">
        <f>IF(I65="","",IF(I65=0,"Correct!","Try again!"))</f>
      </c>
    </row>
    <row r="66" spans="1:10" ht="12.75">
      <c r="A66" s="424" t="s">
        <v>309</v>
      </c>
      <c r="B66" s="424"/>
      <c r="C66" s="199">
        <v>33106000</v>
      </c>
      <c r="D66" s="199">
        <v>0</v>
      </c>
      <c r="E66" s="87"/>
      <c r="F66" s="216"/>
      <c r="G66" s="253"/>
      <c r="H66" s="216"/>
      <c r="I66" s="221"/>
      <c r="J66" s="103">
        <f>IF(I66="","",IF(I66=33106000,"Correct!","Try again!"))</f>
      </c>
    </row>
    <row r="67" spans="1:10" ht="13.5" thickBot="1">
      <c r="A67" s="424" t="s">
        <v>319</v>
      </c>
      <c r="B67" s="424"/>
      <c r="C67" s="200">
        <f>SUM(C63:C66)</f>
        <v>25306000</v>
      </c>
      <c r="D67" s="200">
        <f>SUM(D63:D66)</f>
        <v>-200000</v>
      </c>
      <c r="E67" s="65"/>
      <c r="F67" s="211"/>
      <c r="G67" s="65"/>
      <c r="H67" s="211"/>
      <c r="I67" s="222"/>
      <c r="J67" s="103">
        <f>IF(I67="","",IF(I67=25306000,"Correct!","Try again!"))</f>
      </c>
    </row>
    <row r="68" spans="1:10" ht="13.5" thickTop="1">
      <c r="A68" s="424"/>
      <c r="B68" s="424"/>
      <c r="C68" s="199"/>
      <c r="D68" s="199"/>
      <c r="E68" s="65"/>
      <c r="F68" s="210"/>
      <c r="G68" s="65"/>
      <c r="H68" s="210"/>
      <c r="I68" s="201"/>
      <c r="J68" s="63"/>
    </row>
    <row r="69" spans="1:10" ht="12.75">
      <c r="A69" s="424" t="s">
        <v>208</v>
      </c>
      <c r="B69" s="424"/>
      <c r="C69" s="198">
        <v>-52000000</v>
      </c>
      <c r="D69" s="198">
        <v>-2000000</v>
      </c>
      <c r="E69" s="85"/>
      <c r="F69" s="212"/>
      <c r="G69" s="85"/>
      <c r="H69" s="212"/>
      <c r="I69" s="220"/>
      <c r="J69" s="103">
        <f>IF(I69="","",IF(I69=-52000000,"Correct!","Try again!"))</f>
      </c>
    </row>
    <row r="70" spans="1:10" ht="12.75">
      <c r="A70" s="424" t="s">
        <v>29</v>
      </c>
      <c r="B70" s="424"/>
      <c r="C70" s="199">
        <v>300000</v>
      </c>
      <c r="D70" s="199">
        <v>80000</v>
      </c>
      <c r="E70" s="85"/>
      <c r="F70" s="212"/>
      <c r="G70" s="85"/>
      <c r="H70" s="214"/>
      <c r="I70" s="214"/>
      <c r="J70" s="103">
        <f>IF(I70="","",IF(I70=300000,"Correct!","Try again!"))</f>
      </c>
    </row>
    <row r="71" spans="1:10" ht="12.75">
      <c r="A71" s="424" t="s">
        <v>320</v>
      </c>
      <c r="B71" s="424"/>
      <c r="C71" s="199">
        <v>25306000</v>
      </c>
      <c r="D71" s="199">
        <v>-200000</v>
      </c>
      <c r="E71" s="86"/>
      <c r="F71" s="206"/>
      <c r="G71" s="92"/>
      <c r="H71" s="206"/>
      <c r="I71" s="207"/>
      <c r="J71" s="103">
        <f>IF(I71="","",IF(I71=25306000,"Correct!","Try again!"))</f>
      </c>
    </row>
    <row r="72" spans="1:10" ht="13.5" thickBot="1">
      <c r="A72" s="424" t="s">
        <v>209</v>
      </c>
      <c r="B72" s="424"/>
      <c r="C72" s="200">
        <f>SUM(C69:C71)</f>
        <v>-26394000</v>
      </c>
      <c r="D72" s="200">
        <f>SUM(D69:D71)</f>
        <v>-2120000</v>
      </c>
      <c r="E72" s="65"/>
      <c r="F72" s="211"/>
      <c r="G72" s="65"/>
      <c r="H72" s="211"/>
      <c r="I72" s="222"/>
      <c r="J72" s="103">
        <f>IF(I72="","",IF(I72=-26394000,"Correct!","Try again!"))</f>
      </c>
    </row>
    <row r="73" spans="1:10" ht="13.5" thickTop="1">
      <c r="A73" s="424"/>
      <c r="B73" s="424"/>
      <c r="C73" s="201"/>
      <c r="D73" s="201"/>
      <c r="E73" s="63"/>
      <c r="F73" s="201"/>
      <c r="G73" s="63"/>
      <c r="H73" s="201"/>
      <c r="I73" s="201"/>
      <c r="J73" s="103"/>
    </row>
    <row r="74" spans="1:10" ht="12.75">
      <c r="A74" s="424"/>
      <c r="B74" s="424"/>
      <c r="C74" s="201"/>
      <c r="D74" s="201"/>
      <c r="E74" s="63"/>
      <c r="F74" s="201"/>
      <c r="G74" s="63"/>
      <c r="H74" s="201"/>
      <c r="I74" s="201"/>
      <c r="J74" s="103"/>
    </row>
    <row r="75" spans="1:10" ht="12.75">
      <c r="A75" s="424" t="s">
        <v>3</v>
      </c>
      <c r="B75" s="424"/>
      <c r="C75" s="198">
        <v>260000</v>
      </c>
      <c r="D75" s="198">
        <v>109000</v>
      </c>
      <c r="E75" s="92"/>
      <c r="F75" s="206"/>
      <c r="G75" s="92"/>
      <c r="H75" s="206"/>
      <c r="I75" s="220"/>
      <c r="J75" s="103">
        <f>IF(I75="","",IF(I75=369000,"Correct!","Try again!"))</f>
      </c>
    </row>
    <row r="76" spans="1:10" ht="12.75">
      <c r="A76" s="424" t="s">
        <v>280</v>
      </c>
      <c r="B76" s="424"/>
      <c r="C76" s="199">
        <v>210000</v>
      </c>
      <c r="D76" s="199">
        <v>897000</v>
      </c>
      <c r="E76" s="88"/>
      <c r="F76" s="208"/>
      <c r="G76" s="88"/>
      <c r="H76" s="208"/>
      <c r="I76" s="214"/>
      <c r="J76" s="103">
        <f>IF(I76="","",IF(I76=1107000,"Correct!","Try again!"))</f>
      </c>
    </row>
    <row r="77" spans="1:10" ht="12.75">
      <c r="A77" s="424" t="s">
        <v>321</v>
      </c>
      <c r="B77" s="424"/>
      <c r="C77" s="199">
        <v>86964000</v>
      </c>
      <c r="D77" s="199">
        <v>0</v>
      </c>
      <c r="E77" s="88"/>
      <c r="F77" s="208"/>
      <c r="G77" s="88"/>
      <c r="H77" s="208"/>
      <c r="I77" s="214"/>
      <c r="J77" s="103">
        <f>IF(I77="","",IF(I77=0,"Correct!","Try again!"))</f>
      </c>
    </row>
    <row r="78" spans="1:10" ht="12.75">
      <c r="A78" s="424"/>
      <c r="B78" s="424"/>
      <c r="C78" s="199"/>
      <c r="D78" s="199"/>
      <c r="E78" s="88"/>
      <c r="F78" s="208"/>
      <c r="G78" s="88"/>
      <c r="H78" s="208"/>
      <c r="I78" s="214"/>
      <c r="J78" s="103"/>
    </row>
    <row r="79" spans="1:10" ht="12.75">
      <c r="A79" s="424"/>
      <c r="B79" s="424"/>
      <c r="C79" s="199"/>
      <c r="D79" s="199"/>
      <c r="E79" s="93"/>
      <c r="F79" s="208"/>
      <c r="G79" s="93"/>
      <c r="H79" s="208"/>
      <c r="I79" s="214"/>
      <c r="J79" s="103"/>
    </row>
    <row r="80" spans="1:10" ht="12.75">
      <c r="A80" s="424" t="s">
        <v>293</v>
      </c>
      <c r="B80" s="424"/>
      <c r="C80" s="199">
        <v>350000</v>
      </c>
      <c r="D80" s="199">
        <v>14014000</v>
      </c>
      <c r="E80" s="93"/>
      <c r="F80" s="208"/>
      <c r="G80" s="93"/>
      <c r="H80" s="208"/>
      <c r="I80" s="214"/>
      <c r="J80" s="103">
        <f>IF(I80="","",IF(I80=14364000,"Correct!","Try again!"))</f>
      </c>
    </row>
    <row r="81" spans="1:10" ht="12.75">
      <c r="A81" s="424" t="s">
        <v>294</v>
      </c>
      <c r="B81" s="424"/>
      <c r="C81" s="199">
        <v>365000</v>
      </c>
      <c r="D81" s="199">
        <v>45000000</v>
      </c>
      <c r="E81" s="93"/>
      <c r="F81" s="208"/>
      <c r="G81" s="93"/>
      <c r="H81" s="208"/>
      <c r="I81" s="214"/>
      <c r="J81" s="103">
        <f>IF(I81="","",IF(I81=45365000,"Correct!","Try again!"))</f>
      </c>
    </row>
    <row r="82" spans="1:10" ht="12.75">
      <c r="A82" s="424" t="s">
        <v>8</v>
      </c>
      <c r="B82" s="424"/>
      <c r="C82" s="199">
        <v>136000000</v>
      </c>
      <c r="D82" s="199">
        <v>17500000</v>
      </c>
      <c r="E82" s="93"/>
      <c r="F82" s="216"/>
      <c r="G82" s="93"/>
      <c r="H82" s="216"/>
      <c r="I82" s="214"/>
      <c r="J82" s="103">
        <f>IF(I82="","",IF(I82=153950000,"Correct!","Try again!"))</f>
      </c>
    </row>
    <row r="83" spans="1:10" ht="12.75">
      <c r="A83" s="424" t="s">
        <v>14</v>
      </c>
      <c r="B83" s="424"/>
      <c r="C83" s="199">
        <v>0</v>
      </c>
      <c r="D83" s="199">
        <v>0</v>
      </c>
      <c r="E83" s="87"/>
      <c r="F83" s="216"/>
      <c r="G83" s="87"/>
      <c r="H83" s="216"/>
      <c r="I83" s="221"/>
      <c r="J83" s="103">
        <f>IF(I83="","",IF(I83=16894000,"Correct!","Try again!"))</f>
      </c>
    </row>
    <row r="84" spans="1:10" ht="13.5" thickBot="1">
      <c r="A84" s="424" t="s">
        <v>36</v>
      </c>
      <c r="B84" s="424"/>
      <c r="C84" s="200">
        <f>SUM(C75:C83)</f>
        <v>224149000</v>
      </c>
      <c r="D84" s="200">
        <f>SUM(D75:D83)</f>
        <v>77520000</v>
      </c>
      <c r="E84" s="237"/>
      <c r="F84" s="203"/>
      <c r="G84" s="237"/>
      <c r="H84" s="203"/>
      <c r="I84" s="223"/>
      <c r="J84" s="103">
        <f>IF(I84="","",IF(I84=232049000,"Correct!","Try again!"))</f>
      </c>
    </row>
    <row r="85" spans="1:10" ht="13.5" thickTop="1">
      <c r="A85" s="424"/>
      <c r="B85" s="424"/>
      <c r="C85" s="202"/>
      <c r="D85" s="202"/>
      <c r="E85" s="64"/>
      <c r="F85" s="199"/>
      <c r="G85" s="64"/>
      <c r="H85" s="199"/>
      <c r="I85" s="202"/>
      <c r="J85" s="103"/>
    </row>
    <row r="86" spans="1:10" ht="12.75">
      <c r="A86" s="424" t="s">
        <v>284</v>
      </c>
      <c r="B86" s="424"/>
      <c r="C86" s="198">
        <v>-755000</v>
      </c>
      <c r="D86" s="198">
        <v>-650000</v>
      </c>
      <c r="E86" s="85"/>
      <c r="F86" s="212"/>
      <c r="G86" s="85"/>
      <c r="H86" s="212"/>
      <c r="I86" s="214"/>
      <c r="J86" s="103">
        <f>IF(I86="","",IF(I86=-1405000,"Correct!","Try again!"))</f>
      </c>
    </row>
    <row r="87" spans="1:10" ht="12.75">
      <c r="A87" s="424" t="s">
        <v>171</v>
      </c>
      <c r="B87" s="424"/>
      <c r="C87" s="199">
        <v>-22000000</v>
      </c>
      <c r="D87" s="199">
        <v>-7250000</v>
      </c>
      <c r="E87" s="86"/>
      <c r="F87" s="212"/>
      <c r="G87" s="85"/>
      <c r="H87" s="212"/>
      <c r="I87" s="214"/>
      <c r="J87" s="103">
        <f>IF(I87="","",IF(I87=-29250000,"Correct!","Try again!"))</f>
      </c>
    </row>
    <row r="88" spans="1:10" ht="12.75">
      <c r="A88" s="424" t="s">
        <v>22</v>
      </c>
      <c r="B88" s="424"/>
      <c r="C88" s="199">
        <v>-175000000</v>
      </c>
      <c r="D88" s="199">
        <v>-67500000</v>
      </c>
      <c r="E88" s="87"/>
      <c r="F88" s="208"/>
      <c r="G88" s="88"/>
      <c r="H88" s="208"/>
      <c r="I88" s="214"/>
      <c r="J88" s="103">
        <f>IF(I88="","",IF(I88=-175000000,"Correct!","Try again!"))</f>
      </c>
    </row>
    <row r="89" spans="1:10" ht="12.75">
      <c r="A89" s="424" t="s">
        <v>209</v>
      </c>
      <c r="B89" s="424"/>
      <c r="C89" s="204">
        <v>-26394000</v>
      </c>
      <c r="D89" s="204">
        <v>-2120000</v>
      </c>
      <c r="E89" s="90"/>
      <c r="F89" s="217"/>
      <c r="G89" s="91"/>
      <c r="H89" s="219"/>
      <c r="I89" s="219"/>
      <c r="J89" s="103">
        <f>IF(I89="","",IF(I89=-26394000,"Correct!","Try again!"))</f>
      </c>
    </row>
    <row r="90" spans="1:10" ht="13.5" thickBot="1">
      <c r="A90" s="424" t="s">
        <v>38</v>
      </c>
      <c r="B90" s="424"/>
      <c r="C90" s="205">
        <f>SUM(C86:C89)</f>
        <v>-224149000</v>
      </c>
      <c r="D90" s="205">
        <f>SUM(D86:D89)</f>
        <v>-77520000</v>
      </c>
      <c r="E90" s="64"/>
      <c r="F90" s="266"/>
      <c r="G90" s="64"/>
      <c r="H90" s="266"/>
      <c r="I90" s="224"/>
      <c r="J90" s="103">
        <f>IF(I90="","",IF(I90=-232049000,"Correct!","Try again!"))</f>
      </c>
    </row>
    <row r="91" spans="1:10" ht="13.5" thickTop="1">
      <c r="A91" s="63"/>
      <c r="B91" s="63"/>
      <c r="C91" s="63"/>
      <c r="D91" s="63"/>
      <c r="E91" s="63"/>
      <c r="F91" s="29">
        <f>IF(F90="","",IF(F90=87174000,"Correct!","Try again!"))</f>
      </c>
      <c r="G91" s="63"/>
      <c r="H91" s="29">
        <f>IF(H90="","",IF(H90=87174000,"Correct!","Try again!"))</f>
      </c>
      <c r="I91" s="63"/>
      <c r="J91" s="63"/>
    </row>
    <row r="92" spans="1:10" ht="12.75">
      <c r="A92" s="424" t="s">
        <v>32</v>
      </c>
      <c r="B92" s="424"/>
      <c r="C92" s="424"/>
      <c r="D92" s="63"/>
      <c r="E92" s="63"/>
      <c r="F92" s="66"/>
      <c r="G92" s="63"/>
      <c r="H92" s="66"/>
      <c r="I92" s="63"/>
      <c r="J92" s="6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</sheetData>
  <sheetProtection password="C690" sheet="1" objects="1" scenarios="1" selectLockedCells="1"/>
  <mergeCells count="67">
    <mergeCell ref="A35:C35"/>
    <mergeCell ref="A32:C32"/>
    <mergeCell ref="A31:C31"/>
    <mergeCell ref="A30:C30"/>
    <mergeCell ref="C2:D2"/>
    <mergeCell ref="C1:D1"/>
    <mergeCell ref="A9:C9"/>
    <mergeCell ref="A8:C8"/>
    <mergeCell ref="A7:C7"/>
    <mergeCell ref="A59:I59"/>
    <mergeCell ref="A58:I58"/>
    <mergeCell ref="A57:I57"/>
    <mergeCell ref="C3:D3"/>
    <mergeCell ref="A13:F13"/>
    <mergeCell ref="A29:C29"/>
    <mergeCell ref="A34:C34"/>
    <mergeCell ref="A33:C33"/>
    <mergeCell ref="A37:C37"/>
    <mergeCell ref="A36:C36"/>
    <mergeCell ref="A77:B77"/>
    <mergeCell ref="A15:F15"/>
    <mergeCell ref="A12:F12"/>
    <mergeCell ref="A27:C27"/>
    <mergeCell ref="A26:C26"/>
    <mergeCell ref="A25:C25"/>
    <mergeCell ref="A24:C24"/>
    <mergeCell ref="A23:C23"/>
    <mergeCell ref="A20:C20"/>
    <mergeCell ref="A14:F14"/>
    <mergeCell ref="A75:B75"/>
    <mergeCell ref="A83:B83"/>
    <mergeCell ref="A22:C22"/>
    <mergeCell ref="A21:C21"/>
    <mergeCell ref="A45:D45"/>
    <mergeCell ref="A44:D44"/>
    <mergeCell ref="A43:D43"/>
    <mergeCell ref="A42:D42"/>
    <mergeCell ref="A41:D41"/>
    <mergeCell ref="A28:C28"/>
    <mergeCell ref="A78:B78"/>
    <mergeCell ref="A53:E53"/>
    <mergeCell ref="A49:E49"/>
    <mergeCell ref="A90:B90"/>
    <mergeCell ref="A89:B89"/>
    <mergeCell ref="A88:B88"/>
    <mergeCell ref="A87:B87"/>
    <mergeCell ref="A86:B86"/>
    <mergeCell ref="A85:B85"/>
    <mergeCell ref="A84:B84"/>
    <mergeCell ref="A82:B82"/>
    <mergeCell ref="A81:B81"/>
    <mergeCell ref="A80:B80"/>
    <mergeCell ref="A79:B79"/>
    <mergeCell ref="A74:B74"/>
    <mergeCell ref="A73:B73"/>
    <mergeCell ref="A72:B72"/>
    <mergeCell ref="A71:B71"/>
    <mergeCell ref="A64:B64"/>
    <mergeCell ref="A63:B63"/>
    <mergeCell ref="A92:C92"/>
    <mergeCell ref="A70:B70"/>
    <mergeCell ref="A69:B69"/>
    <mergeCell ref="A68:B68"/>
    <mergeCell ref="A67:B67"/>
    <mergeCell ref="A66:B66"/>
    <mergeCell ref="A65:B65"/>
    <mergeCell ref="A76:B76"/>
  </mergeCells>
  <dataValidations count="1">
    <dataValidation type="list" allowBlank="1" showInputMessage="1" showErrorMessage="1" sqref="G63:G66 G86:G89 E86:E89 E69:E71 E75:E83 G75:G83 E63:E66 G69:G71">
      <formula1>"[A], [D], [E], [ I ], [S]"</formula1>
    </dataValidation>
  </dataValidations>
  <printOptions/>
  <pageMargins left="0.75" right="0.75" top="1" bottom="1" header="0.5" footer="0.5"/>
  <pageSetup horizontalDpi="600" verticalDpi="600" orientation="portrait" scale="81" r:id="rId3"/>
  <rowBreaks count="1" manualBreakCount="1">
    <brk id="55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4" width="12.7109375" style="0" customWidth="1"/>
    <col min="5" max="5" width="13.7109375" style="0" customWidth="1"/>
    <col min="6" max="6" width="2.7109375" style="0" customWidth="1"/>
    <col min="7" max="19" width="12.7109375" style="0" customWidth="1"/>
  </cols>
  <sheetData>
    <row r="1" spans="1:2" ht="12.75">
      <c r="A1" s="378" t="s">
        <v>340</v>
      </c>
      <c r="B1" s="378"/>
    </row>
    <row r="3" spans="1:6" ht="12.75">
      <c r="A3" s="376" t="s">
        <v>272</v>
      </c>
      <c r="B3" s="376"/>
      <c r="C3" s="376"/>
      <c r="D3" s="376"/>
      <c r="E3" s="7">
        <v>1</v>
      </c>
      <c r="F3" s="3"/>
    </row>
    <row r="4" spans="1:6" ht="12.75">
      <c r="A4" s="376" t="s">
        <v>273</v>
      </c>
      <c r="B4" s="376"/>
      <c r="C4" s="376"/>
      <c r="D4" s="376"/>
      <c r="E4" s="94">
        <v>120000000</v>
      </c>
      <c r="F4" s="3"/>
    </row>
    <row r="5" spans="1:6" ht="12.75">
      <c r="A5" s="376" t="s">
        <v>274</v>
      </c>
      <c r="B5" s="376"/>
      <c r="C5" s="376"/>
      <c r="D5" s="376"/>
      <c r="E5" s="94">
        <v>500000</v>
      </c>
      <c r="F5" s="3"/>
    </row>
    <row r="6" spans="1:6" ht="12.75">
      <c r="A6" s="376" t="s">
        <v>375</v>
      </c>
      <c r="B6" s="376"/>
      <c r="C6" s="376"/>
      <c r="D6" s="376"/>
      <c r="E6" s="94">
        <v>50000000</v>
      </c>
      <c r="F6" s="3"/>
    </row>
    <row r="7" spans="1:6" ht="12.75">
      <c r="A7" s="376" t="s">
        <v>275</v>
      </c>
      <c r="B7" s="376"/>
      <c r="C7" s="376"/>
      <c r="D7" s="376"/>
      <c r="E7" s="97">
        <v>10</v>
      </c>
      <c r="F7" s="3"/>
    </row>
    <row r="8" spans="1:6" ht="12.75">
      <c r="A8" s="376" t="s">
        <v>287</v>
      </c>
      <c r="B8" s="376"/>
      <c r="C8" s="376"/>
      <c r="D8" s="376"/>
      <c r="E8" s="100">
        <v>110000000</v>
      </c>
      <c r="F8" s="3"/>
    </row>
    <row r="9" spans="1:6" ht="12.75">
      <c r="A9" s="376"/>
      <c r="B9" s="376"/>
      <c r="C9" s="376"/>
      <c r="D9" s="376"/>
      <c r="E9" s="9"/>
      <c r="F9" s="3"/>
    </row>
    <row r="10" spans="1:6" ht="12.75">
      <c r="A10" s="376" t="s">
        <v>276</v>
      </c>
      <c r="B10" s="376"/>
      <c r="C10" s="376"/>
      <c r="D10" s="438" t="s">
        <v>277</v>
      </c>
      <c r="E10" s="438"/>
      <c r="F10" s="3"/>
    </row>
    <row r="11" spans="1:6" ht="12.75">
      <c r="A11" s="376"/>
      <c r="B11" s="376"/>
      <c r="C11" s="376"/>
      <c r="D11" s="225" t="s">
        <v>279</v>
      </c>
      <c r="E11" s="226" t="s">
        <v>278</v>
      </c>
      <c r="F11" s="3"/>
    </row>
    <row r="12" spans="1:6" ht="12.75">
      <c r="A12" s="376" t="s">
        <v>3</v>
      </c>
      <c r="B12" s="376"/>
      <c r="C12" s="376"/>
      <c r="D12" s="98">
        <v>215000</v>
      </c>
      <c r="E12" s="99">
        <v>109000</v>
      </c>
      <c r="F12" s="3"/>
    </row>
    <row r="13" spans="1:6" ht="12.75">
      <c r="A13" s="376" t="s">
        <v>280</v>
      </c>
      <c r="B13" s="376"/>
      <c r="C13" s="376"/>
      <c r="D13" s="95">
        <v>525000</v>
      </c>
      <c r="E13" s="96">
        <v>897000</v>
      </c>
      <c r="F13" s="3"/>
    </row>
    <row r="14" spans="1:6" ht="12.75">
      <c r="A14" s="376" t="s">
        <v>281</v>
      </c>
      <c r="B14" s="376"/>
      <c r="C14" s="376"/>
      <c r="D14" s="95">
        <v>40000000</v>
      </c>
      <c r="E14" s="96">
        <v>60000000</v>
      </c>
      <c r="F14" s="3"/>
    </row>
    <row r="15" spans="1:6" ht="12.75">
      <c r="A15" s="376" t="s">
        <v>282</v>
      </c>
      <c r="B15" s="376"/>
      <c r="C15" s="376"/>
      <c r="D15" s="95">
        <v>15000000</v>
      </c>
      <c r="E15" s="96">
        <v>20000000</v>
      </c>
      <c r="F15" s="3"/>
    </row>
    <row r="16" spans="1:6" ht="12.75">
      <c r="A16" s="376" t="s">
        <v>283</v>
      </c>
      <c r="B16" s="376"/>
      <c r="C16" s="376"/>
      <c r="D16" s="95">
        <v>20750000</v>
      </c>
      <c r="E16" s="96">
        <v>19000000</v>
      </c>
      <c r="F16" s="3"/>
    </row>
    <row r="17" spans="1:6" ht="12.75">
      <c r="A17" s="376" t="s">
        <v>284</v>
      </c>
      <c r="B17" s="376"/>
      <c r="C17" s="376"/>
      <c r="D17" s="95">
        <v>-490000</v>
      </c>
      <c r="E17" s="96">
        <v>-650000</v>
      </c>
      <c r="F17" s="3"/>
    </row>
    <row r="18" spans="1:6" ht="12.75">
      <c r="A18" s="376" t="s">
        <v>171</v>
      </c>
      <c r="B18" s="376"/>
      <c r="C18" s="376"/>
      <c r="D18" s="95">
        <v>-6000000</v>
      </c>
      <c r="E18" s="96">
        <v>-6250000</v>
      </c>
      <c r="F18" s="3"/>
    </row>
    <row r="19" spans="1:6" ht="12.75">
      <c r="A19" s="376"/>
      <c r="B19" s="376"/>
      <c r="C19" s="376"/>
      <c r="D19" s="95"/>
      <c r="E19" s="96"/>
      <c r="F19" s="3"/>
    </row>
    <row r="20" spans="1:6" ht="12.75">
      <c r="A20" s="380" t="s">
        <v>288</v>
      </c>
      <c r="B20" s="380"/>
      <c r="C20" s="380"/>
      <c r="D20" s="227"/>
      <c r="E20" s="227"/>
      <c r="F20" s="3"/>
    </row>
    <row r="21" spans="1:6" ht="12.75">
      <c r="A21" s="380"/>
      <c r="B21" s="380"/>
      <c r="C21" s="380"/>
      <c r="D21" s="228" t="s">
        <v>285</v>
      </c>
      <c r="E21" s="228" t="s">
        <v>286</v>
      </c>
      <c r="F21" s="3"/>
    </row>
    <row r="22" spans="1:6" ht="12.75">
      <c r="A22" s="380" t="s">
        <v>28</v>
      </c>
      <c r="B22" s="380"/>
      <c r="C22" s="380"/>
      <c r="D22" s="154">
        <v>-18000000</v>
      </c>
      <c r="E22" s="154">
        <v>-12000000</v>
      </c>
      <c r="F22" s="3"/>
    </row>
    <row r="23" spans="1:6" ht="12.75">
      <c r="A23" s="380" t="s">
        <v>289</v>
      </c>
      <c r="B23" s="380"/>
      <c r="C23" s="380"/>
      <c r="D23" s="131">
        <v>10350000</v>
      </c>
      <c r="E23" s="131">
        <v>11800000</v>
      </c>
      <c r="F23" s="3"/>
    </row>
    <row r="24" spans="1:6" ht="12.75">
      <c r="A24" s="380" t="s">
        <v>290</v>
      </c>
      <c r="B24" s="380"/>
      <c r="C24" s="380"/>
      <c r="D24" s="131">
        <v>-150000</v>
      </c>
      <c r="E24" s="229" t="s">
        <v>295</v>
      </c>
      <c r="F24" s="3"/>
    </row>
    <row r="25" spans="1:6" ht="12.75">
      <c r="A25" s="380" t="s">
        <v>29</v>
      </c>
      <c r="B25" s="380"/>
      <c r="C25" s="380"/>
      <c r="D25" s="131">
        <v>300000</v>
      </c>
      <c r="E25" s="131">
        <v>80000</v>
      </c>
      <c r="F25" s="3"/>
    </row>
    <row r="26" spans="1:6" ht="12.75">
      <c r="A26" s="380" t="s">
        <v>291</v>
      </c>
      <c r="B26" s="380"/>
      <c r="C26" s="380"/>
      <c r="D26" s="131">
        <v>-52000000</v>
      </c>
      <c r="E26" s="131">
        <v>-2000000</v>
      </c>
      <c r="F26" s="3"/>
    </row>
    <row r="27" spans="1:6" ht="12.75">
      <c r="A27" s="380" t="s">
        <v>3</v>
      </c>
      <c r="B27" s="380"/>
      <c r="C27" s="380"/>
      <c r="D27" s="131">
        <v>260000</v>
      </c>
      <c r="E27" s="131">
        <v>109000</v>
      </c>
      <c r="F27" s="3"/>
    </row>
    <row r="28" spans="1:6" ht="12.75">
      <c r="A28" s="380" t="s">
        <v>280</v>
      </c>
      <c r="B28" s="380"/>
      <c r="C28" s="380"/>
      <c r="D28" s="131">
        <v>210000</v>
      </c>
      <c r="E28" s="131">
        <v>897000</v>
      </c>
      <c r="F28" s="3"/>
    </row>
    <row r="29" spans="1:6" ht="12.75">
      <c r="A29" s="380" t="s">
        <v>292</v>
      </c>
      <c r="B29" s="380"/>
      <c r="C29" s="380"/>
      <c r="D29" s="131">
        <v>120070000</v>
      </c>
      <c r="E29" s="229" t="s">
        <v>295</v>
      </c>
      <c r="F29" s="3"/>
    </row>
    <row r="30" spans="1:6" ht="12.75">
      <c r="A30" s="380" t="s">
        <v>293</v>
      </c>
      <c r="B30" s="380"/>
      <c r="C30" s="380"/>
      <c r="D30" s="131">
        <v>350000</v>
      </c>
      <c r="E30" s="131">
        <v>14014000</v>
      </c>
      <c r="F30" s="3"/>
    </row>
    <row r="31" spans="1:6" ht="12.75">
      <c r="A31" s="380" t="s">
        <v>294</v>
      </c>
      <c r="B31" s="380"/>
      <c r="C31" s="380"/>
      <c r="D31" s="131">
        <v>365000</v>
      </c>
      <c r="E31" s="131">
        <v>45000000</v>
      </c>
      <c r="F31" s="3"/>
    </row>
    <row r="32" spans="1:6" ht="12.75">
      <c r="A32" s="380" t="s">
        <v>8</v>
      </c>
      <c r="B32" s="380"/>
      <c r="C32" s="380"/>
      <c r="D32" s="131">
        <v>136000000</v>
      </c>
      <c r="E32" s="131">
        <v>17500000</v>
      </c>
      <c r="F32" s="3"/>
    </row>
    <row r="33" spans="1:6" ht="12.75">
      <c r="A33" s="380" t="s">
        <v>284</v>
      </c>
      <c r="B33" s="380"/>
      <c r="C33" s="380"/>
      <c r="D33" s="131">
        <v>-755000</v>
      </c>
      <c r="E33" s="131">
        <v>-650000</v>
      </c>
      <c r="F33" s="3"/>
    </row>
    <row r="34" spans="1:6" ht="12.75">
      <c r="A34" s="380" t="s">
        <v>171</v>
      </c>
      <c r="B34" s="380"/>
      <c r="C34" s="380"/>
      <c r="D34" s="131">
        <v>-22000000</v>
      </c>
      <c r="E34" s="131">
        <v>-7250000</v>
      </c>
      <c r="F34" s="3"/>
    </row>
    <row r="35" spans="1:6" ht="12.75">
      <c r="A35" s="380" t="s">
        <v>22</v>
      </c>
      <c r="B35" s="380"/>
      <c r="C35" s="380"/>
      <c r="D35" s="131">
        <v>-175000000</v>
      </c>
      <c r="E35" s="131">
        <v>-67500000</v>
      </c>
      <c r="F35" s="3"/>
    </row>
    <row r="36" spans="1:6" ht="12.75">
      <c r="A36" s="3"/>
      <c r="B36" s="3"/>
      <c r="C36" s="3"/>
      <c r="D36" s="34"/>
      <c r="E36" s="34"/>
      <c r="F36" s="3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</sheetData>
  <sheetProtection password="C690" sheet="1" objects="1" scenarios="1" selectLockedCells="1" selectUnlockedCells="1"/>
  <mergeCells count="35">
    <mergeCell ref="A27:C27"/>
    <mergeCell ref="D10:E10"/>
    <mergeCell ref="A9:D9"/>
    <mergeCell ref="A8:D8"/>
    <mergeCell ref="A26:C26"/>
    <mergeCell ref="A25:C25"/>
    <mergeCell ref="A24:C24"/>
    <mergeCell ref="A23:C23"/>
    <mergeCell ref="A31:C31"/>
    <mergeCell ref="A30:C30"/>
    <mergeCell ref="A29:C29"/>
    <mergeCell ref="A28:C28"/>
    <mergeCell ref="A35:C35"/>
    <mergeCell ref="A34:C34"/>
    <mergeCell ref="A33:C33"/>
    <mergeCell ref="A32:C32"/>
    <mergeCell ref="A12:C12"/>
    <mergeCell ref="A11:C11"/>
    <mergeCell ref="A22:C22"/>
    <mergeCell ref="A21:C21"/>
    <mergeCell ref="A20:C20"/>
    <mergeCell ref="A19:C19"/>
    <mergeCell ref="A18:C18"/>
    <mergeCell ref="A17:C17"/>
    <mergeCell ref="A16:C16"/>
    <mergeCell ref="A15:C15"/>
    <mergeCell ref="A14:C14"/>
    <mergeCell ref="A13:C13"/>
    <mergeCell ref="A10:C10"/>
    <mergeCell ref="A1:B1"/>
    <mergeCell ref="A3:D3"/>
    <mergeCell ref="A7:D7"/>
    <mergeCell ref="A5:D5"/>
    <mergeCell ref="A4:D4"/>
    <mergeCell ref="A6:D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24" width="12.7109375" style="0" customWidth="1"/>
  </cols>
  <sheetData>
    <row r="1" spans="1:13" ht="12.75">
      <c r="A1" s="377" t="s">
        <v>376</v>
      </c>
      <c r="B1" s="378"/>
      <c r="H1" s="275"/>
      <c r="I1" s="275"/>
      <c r="J1" s="275"/>
      <c r="K1" s="275"/>
      <c r="L1" s="275"/>
      <c r="M1" s="275"/>
    </row>
    <row r="2" spans="8:13" ht="12.75">
      <c r="H2" s="275"/>
      <c r="I2" s="275"/>
      <c r="J2" s="275"/>
      <c r="K2" s="275"/>
      <c r="L2" s="275"/>
      <c r="M2" s="275"/>
    </row>
    <row r="3" spans="1:13" ht="12.75">
      <c r="A3" s="379" t="s">
        <v>379</v>
      </c>
      <c r="B3" s="379"/>
      <c r="C3" s="379"/>
      <c r="D3" s="379"/>
      <c r="E3" s="379"/>
      <c r="F3" s="379"/>
      <c r="G3" s="379"/>
      <c r="H3" s="275"/>
      <c r="I3" s="275"/>
      <c r="J3" s="275"/>
      <c r="K3" s="275"/>
      <c r="L3" s="275"/>
      <c r="M3" s="275"/>
    </row>
    <row r="4" spans="1:13" ht="12.75">
      <c r="A4" s="3"/>
      <c r="B4" s="3"/>
      <c r="C4" s="3"/>
      <c r="D4" s="3"/>
      <c r="E4" s="3"/>
      <c r="F4" s="3"/>
      <c r="G4" s="3"/>
      <c r="H4" s="275"/>
      <c r="I4" s="275"/>
      <c r="J4" s="275"/>
      <c r="K4" s="275"/>
      <c r="L4" s="275"/>
      <c r="M4" s="275"/>
    </row>
    <row r="5" spans="1:13" ht="12.75">
      <c r="A5" s="376" t="s">
        <v>380</v>
      </c>
      <c r="B5" s="376"/>
      <c r="C5" s="376"/>
      <c r="D5" s="376"/>
      <c r="E5" s="376"/>
      <c r="F5" s="7">
        <v>1</v>
      </c>
      <c r="G5" s="3"/>
      <c r="H5" s="275"/>
      <c r="I5" s="275"/>
      <c r="J5" s="275"/>
      <c r="K5" s="275"/>
      <c r="L5" s="275"/>
      <c r="M5" s="275"/>
    </row>
    <row r="6" spans="1:13" ht="12.75">
      <c r="A6" s="376" t="s">
        <v>381</v>
      </c>
      <c r="B6" s="376"/>
      <c r="C6" s="376"/>
      <c r="D6" s="376"/>
      <c r="E6" s="376"/>
      <c r="F6" s="3"/>
      <c r="G6" s="3"/>
      <c r="H6" s="275"/>
      <c r="I6" s="275"/>
      <c r="J6" s="275"/>
      <c r="K6" s="275"/>
      <c r="L6" s="275"/>
      <c r="M6" s="275"/>
    </row>
    <row r="7" spans="1:13" ht="12.75">
      <c r="A7" s="376" t="s">
        <v>390</v>
      </c>
      <c r="B7" s="376"/>
      <c r="C7" s="376"/>
      <c r="D7" s="376"/>
      <c r="E7" s="376"/>
      <c r="F7" s="99">
        <v>550000</v>
      </c>
      <c r="G7" s="3"/>
      <c r="H7" s="275"/>
      <c r="I7" s="275"/>
      <c r="J7" s="275"/>
      <c r="K7" s="275"/>
      <c r="L7" s="275"/>
      <c r="M7" s="275"/>
    </row>
    <row r="8" spans="1:13" ht="12.75">
      <c r="A8" s="376" t="s">
        <v>391</v>
      </c>
      <c r="B8" s="376"/>
      <c r="C8" s="376"/>
      <c r="D8" s="376"/>
      <c r="E8" s="376"/>
      <c r="F8" s="100">
        <v>350000</v>
      </c>
      <c r="G8" s="3"/>
      <c r="H8" s="275"/>
      <c r="I8" s="275"/>
      <c r="J8" s="275"/>
      <c r="K8" s="275"/>
      <c r="L8" s="275"/>
      <c r="M8" s="275"/>
    </row>
    <row r="9" spans="1:13" ht="12.75">
      <c r="A9" s="254"/>
      <c r="B9" s="254"/>
      <c r="C9" s="254"/>
      <c r="D9" s="254"/>
      <c r="E9" s="254"/>
      <c r="F9" s="100"/>
      <c r="G9" s="3"/>
      <c r="H9" s="275"/>
      <c r="I9" s="275"/>
      <c r="J9" s="275"/>
      <c r="K9" s="275"/>
      <c r="L9" s="275"/>
      <c r="M9" s="275"/>
    </row>
    <row r="10" spans="1:13" ht="12.75">
      <c r="A10" s="254" t="s">
        <v>398</v>
      </c>
      <c r="B10" s="254"/>
      <c r="C10" s="254"/>
      <c r="D10" s="254"/>
      <c r="E10" s="254"/>
      <c r="F10" s="100"/>
      <c r="G10" s="3"/>
      <c r="H10" s="275"/>
      <c r="I10" s="275"/>
      <c r="J10" s="275"/>
      <c r="K10" s="275"/>
      <c r="L10" s="275"/>
      <c r="M10" s="275"/>
    </row>
    <row r="11" spans="1:13" ht="12.75">
      <c r="A11" s="254"/>
      <c r="B11" s="254"/>
      <c r="C11" s="254"/>
      <c r="D11" s="254"/>
      <c r="E11" s="109" t="s">
        <v>392</v>
      </c>
      <c r="F11" s="276" t="s">
        <v>393</v>
      </c>
      <c r="G11" s="3"/>
      <c r="H11" s="275"/>
      <c r="I11" s="275"/>
      <c r="J11" s="275"/>
      <c r="K11" s="275"/>
      <c r="L11" s="275"/>
      <c r="M11" s="275"/>
    </row>
    <row r="12" spans="1:13" ht="12.75">
      <c r="A12" s="254"/>
      <c r="B12" s="254"/>
      <c r="C12" s="254"/>
      <c r="D12" s="254"/>
      <c r="E12" s="79" t="s">
        <v>394</v>
      </c>
      <c r="F12" s="277" t="s">
        <v>394</v>
      </c>
      <c r="G12" s="3"/>
      <c r="H12" s="275"/>
      <c r="I12" s="275"/>
      <c r="J12" s="275"/>
      <c r="K12" s="275"/>
      <c r="L12" s="275"/>
      <c r="M12" s="275"/>
    </row>
    <row r="13" spans="1:13" ht="12.75">
      <c r="A13" s="376" t="s">
        <v>395</v>
      </c>
      <c r="B13" s="376"/>
      <c r="C13" s="376"/>
      <c r="D13" s="376"/>
      <c r="E13" s="279">
        <v>60000</v>
      </c>
      <c r="F13" s="100">
        <v>160000</v>
      </c>
      <c r="G13" s="3"/>
      <c r="H13" s="275"/>
      <c r="I13" s="275"/>
      <c r="J13" s="275"/>
      <c r="K13" s="275"/>
      <c r="L13" s="275"/>
      <c r="M13" s="275"/>
    </row>
    <row r="14" spans="1:13" ht="12.75">
      <c r="A14" s="376" t="s">
        <v>396</v>
      </c>
      <c r="B14" s="376"/>
      <c r="C14" s="376"/>
      <c r="D14" s="376"/>
      <c r="E14" s="278">
        <v>0</v>
      </c>
      <c r="F14" s="97">
        <v>75000</v>
      </c>
      <c r="G14" s="3"/>
      <c r="H14" s="275"/>
      <c r="I14" s="275"/>
      <c r="J14" s="275"/>
      <c r="K14" s="275"/>
      <c r="L14" s="275"/>
      <c r="M14" s="275"/>
    </row>
    <row r="15" spans="1:13" ht="12.75">
      <c r="A15" s="376" t="s">
        <v>397</v>
      </c>
      <c r="B15" s="376"/>
      <c r="C15" s="376"/>
      <c r="D15" s="376"/>
      <c r="E15" s="278">
        <v>342000</v>
      </c>
      <c r="F15" s="97">
        <v>312000</v>
      </c>
      <c r="G15" s="3"/>
      <c r="H15" s="275"/>
      <c r="I15" s="275"/>
      <c r="J15" s="275"/>
      <c r="K15" s="275"/>
      <c r="L15" s="275"/>
      <c r="M15" s="275"/>
    </row>
    <row r="16" spans="1:13" ht="12.75">
      <c r="A16" s="376"/>
      <c r="B16" s="376"/>
      <c r="C16" s="376"/>
      <c r="D16" s="376"/>
      <c r="E16" s="254"/>
      <c r="F16" s="100"/>
      <c r="G16" s="3"/>
      <c r="H16" s="275"/>
      <c r="I16" s="275"/>
      <c r="J16" s="275"/>
      <c r="K16" s="275"/>
      <c r="L16" s="275"/>
      <c r="M16" s="275"/>
    </row>
    <row r="17" spans="1:13" ht="12.75">
      <c r="A17" s="376"/>
      <c r="B17" s="376"/>
      <c r="C17" s="376"/>
      <c r="D17" s="376"/>
      <c r="E17" s="254"/>
      <c r="F17" s="100"/>
      <c r="G17" s="3"/>
      <c r="H17" s="275"/>
      <c r="I17" s="275"/>
      <c r="J17" s="275"/>
      <c r="K17" s="275"/>
      <c r="L17" s="275"/>
      <c r="M17" s="275"/>
    </row>
    <row r="18" spans="1:13" ht="12.75">
      <c r="A18" s="376"/>
      <c r="B18" s="376"/>
      <c r="C18" s="376"/>
      <c r="D18" s="376"/>
      <c r="E18" s="254"/>
      <c r="F18" s="100"/>
      <c r="G18" s="3"/>
      <c r="H18" s="275"/>
      <c r="I18" s="275"/>
      <c r="J18" s="275"/>
      <c r="K18" s="275"/>
      <c r="L18" s="275"/>
      <c r="M18" s="275"/>
    </row>
    <row r="19" spans="1:13" ht="12.75">
      <c r="A19" s="376"/>
      <c r="B19" s="376"/>
      <c r="C19" s="376"/>
      <c r="D19" s="376"/>
      <c r="E19" s="254"/>
      <c r="F19" s="100"/>
      <c r="G19" s="3"/>
      <c r="H19" s="275"/>
      <c r="I19" s="275"/>
      <c r="J19" s="275"/>
      <c r="K19" s="275"/>
      <c r="L19" s="275"/>
      <c r="M19" s="275"/>
    </row>
    <row r="20" spans="1:13" ht="12.75">
      <c r="A20" s="376" t="s">
        <v>382</v>
      </c>
      <c r="B20" s="376"/>
      <c r="C20" s="376"/>
      <c r="D20" s="376"/>
      <c r="E20" s="376"/>
      <c r="F20" s="99">
        <v>230000</v>
      </c>
      <c r="G20" s="3"/>
      <c r="H20" s="275"/>
      <c r="I20" s="275"/>
      <c r="J20" s="275"/>
      <c r="K20" s="275"/>
      <c r="L20" s="275"/>
      <c r="M20" s="275"/>
    </row>
    <row r="21" spans="1:13" ht="12.75">
      <c r="A21" s="376" t="s">
        <v>383</v>
      </c>
      <c r="B21" s="376"/>
      <c r="C21" s="376"/>
      <c r="D21" s="376"/>
      <c r="E21" s="376"/>
      <c r="F21" s="99">
        <v>360000</v>
      </c>
      <c r="G21" s="3"/>
      <c r="H21" s="275"/>
      <c r="I21" s="275"/>
      <c r="J21" s="275"/>
      <c r="K21" s="275"/>
      <c r="L21" s="275"/>
      <c r="M21" s="275"/>
    </row>
    <row r="22" spans="1:13" ht="12.75">
      <c r="A22" s="376" t="s">
        <v>384</v>
      </c>
      <c r="B22" s="376"/>
      <c r="C22" s="376"/>
      <c r="D22" s="376"/>
      <c r="E22" s="376"/>
      <c r="F22" s="99">
        <v>60000</v>
      </c>
      <c r="G22" s="3"/>
      <c r="H22" s="275"/>
      <c r="I22" s="275"/>
      <c r="J22" s="275"/>
      <c r="K22" s="275"/>
      <c r="L22" s="275"/>
      <c r="M22" s="275"/>
    </row>
    <row r="23" spans="1:13" ht="12.75">
      <c r="A23" s="376" t="s">
        <v>385</v>
      </c>
      <c r="B23" s="376"/>
      <c r="C23" s="376"/>
      <c r="D23" s="376"/>
      <c r="E23" s="376"/>
      <c r="F23" s="96">
        <v>6</v>
      </c>
      <c r="G23" s="3"/>
      <c r="H23" s="275"/>
      <c r="I23" s="275"/>
      <c r="J23" s="275"/>
      <c r="K23" s="275"/>
      <c r="L23" s="275"/>
      <c r="M23" s="275"/>
    </row>
    <row r="24" spans="1:13" ht="12.75">
      <c r="A24" s="376" t="s">
        <v>386</v>
      </c>
      <c r="B24" s="376"/>
      <c r="C24" s="376"/>
      <c r="D24" s="376"/>
      <c r="E24" s="376"/>
      <c r="F24" s="100">
        <v>50000</v>
      </c>
      <c r="G24" s="3"/>
      <c r="H24" s="275"/>
      <c r="I24" s="275"/>
      <c r="J24" s="275"/>
      <c r="K24" s="275"/>
      <c r="L24" s="275"/>
      <c r="M24" s="275"/>
    </row>
    <row r="25" spans="1:13" ht="12.75">
      <c r="A25" s="376" t="s">
        <v>387</v>
      </c>
      <c r="B25" s="376"/>
      <c r="C25" s="376"/>
      <c r="D25" s="376"/>
      <c r="E25" s="376"/>
      <c r="F25" s="96">
        <v>10</v>
      </c>
      <c r="G25" s="3"/>
      <c r="H25" s="275"/>
      <c r="I25" s="275"/>
      <c r="J25" s="275"/>
      <c r="K25" s="275"/>
      <c r="L25" s="275"/>
      <c r="M25" s="275"/>
    </row>
    <row r="26" spans="1:13" ht="12.75">
      <c r="A26" s="3"/>
      <c r="B26" s="3"/>
      <c r="C26" s="3"/>
      <c r="D26" s="3"/>
      <c r="E26" s="3"/>
      <c r="F26" s="3"/>
      <c r="G26" s="3"/>
      <c r="H26" s="275"/>
      <c r="I26" s="275"/>
      <c r="J26" s="275"/>
      <c r="K26" s="275"/>
      <c r="L26" s="275"/>
      <c r="M26" s="275"/>
    </row>
    <row r="27" spans="1:13" ht="12.75">
      <c r="A27" s="379" t="s">
        <v>399</v>
      </c>
      <c r="B27" s="379"/>
      <c r="C27" s="379"/>
      <c r="D27" s="379"/>
      <c r="E27" s="379"/>
      <c r="F27" s="379"/>
      <c r="G27" s="3"/>
      <c r="H27" s="275"/>
      <c r="I27" s="275"/>
      <c r="J27" s="275"/>
      <c r="K27" s="275"/>
      <c r="L27" s="275"/>
      <c r="M27" s="275"/>
    </row>
    <row r="28" spans="1:13" ht="12.75">
      <c r="A28" s="3"/>
      <c r="B28" s="3"/>
      <c r="C28" s="3"/>
      <c r="D28" s="3"/>
      <c r="E28" s="79" t="s">
        <v>389</v>
      </c>
      <c r="F28" s="79" t="s">
        <v>388</v>
      </c>
      <c r="G28" s="3"/>
      <c r="H28" s="275"/>
      <c r="I28" s="275"/>
      <c r="J28" s="275"/>
      <c r="K28" s="275"/>
      <c r="L28" s="275"/>
      <c r="M28" s="275"/>
    </row>
    <row r="29" spans="1:13" ht="12.75">
      <c r="A29" s="380" t="s">
        <v>28</v>
      </c>
      <c r="B29" s="380"/>
      <c r="C29" s="380"/>
      <c r="D29" s="380"/>
      <c r="E29" s="112">
        <v>-1125000</v>
      </c>
      <c r="F29" s="112">
        <v>-520000</v>
      </c>
      <c r="G29" s="3"/>
      <c r="H29" s="275"/>
      <c r="I29" s="275"/>
      <c r="J29" s="275"/>
      <c r="K29" s="275"/>
      <c r="L29" s="275"/>
      <c r="M29" s="275"/>
    </row>
    <row r="30" spans="1:13" ht="12.75">
      <c r="A30" s="380" t="s">
        <v>33</v>
      </c>
      <c r="B30" s="380"/>
      <c r="C30" s="380"/>
      <c r="D30" s="380"/>
      <c r="E30" s="111">
        <v>300000</v>
      </c>
      <c r="F30" s="111">
        <v>228000</v>
      </c>
      <c r="G30" s="3"/>
      <c r="H30" s="275"/>
      <c r="I30" s="275"/>
      <c r="J30" s="275"/>
      <c r="K30" s="275"/>
      <c r="L30" s="275"/>
      <c r="M30" s="275"/>
    </row>
    <row r="31" spans="1:13" ht="12.75">
      <c r="A31" s="376" t="s">
        <v>34</v>
      </c>
      <c r="B31" s="380"/>
      <c r="C31" s="380"/>
      <c r="D31" s="380"/>
      <c r="E31" s="111">
        <v>75000</v>
      </c>
      <c r="F31" s="111">
        <v>70000</v>
      </c>
      <c r="G31" s="3"/>
      <c r="H31" s="275"/>
      <c r="I31" s="275"/>
      <c r="J31" s="275"/>
      <c r="K31" s="275"/>
      <c r="L31" s="275"/>
      <c r="M31" s="275"/>
    </row>
    <row r="32" spans="1:13" ht="12.75">
      <c r="A32" s="380" t="s">
        <v>59</v>
      </c>
      <c r="B32" s="380"/>
      <c r="C32" s="380"/>
      <c r="D32" s="380"/>
      <c r="E32" s="111">
        <v>25000</v>
      </c>
      <c r="F32" s="111">
        <v>0</v>
      </c>
      <c r="G32" s="3"/>
      <c r="H32" s="275"/>
      <c r="I32" s="275"/>
      <c r="J32" s="275"/>
      <c r="K32" s="275"/>
      <c r="L32" s="275"/>
      <c r="M32" s="275"/>
    </row>
    <row r="33" spans="1:13" ht="12.75">
      <c r="A33" s="376" t="s">
        <v>400</v>
      </c>
      <c r="B33" s="380"/>
      <c r="C33" s="380"/>
      <c r="D33" s="380"/>
      <c r="E33" s="111">
        <v>-210000</v>
      </c>
      <c r="F33" s="111">
        <v>0</v>
      </c>
      <c r="G33" s="3"/>
      <c r="H33" s="275"/>
      <c r="I33" s="275"/>
      <c r="J33" s="275"/>
      <c r="K33" s="275"/>
      <c r="L33" s="275"/>
      <c r="M33" s="275"/>
    </row>
    <row r="34" spans="1:13" ht="13.5" thickBot="1">
      <c r="A34" s="380" t="s">
        <v>326</v>
      </c>
      <c r="B34" s="380"/>
      <c r="C34" s="380"/>
      <c r="D34" s="380"/>
      <c r="E34" s="113">
        <f>SUM(E29:E33)</f>
        <v>-935000</v>
      </c>
      <c r="F34" s="113">
        <f>SUM(F29:F33)</f>
        <v>-222000</v>
      </c>
      <c r="G34" s="3"/>
      <c r="H34" s="275"/>
      <c r="I34" s="275"/>
      <c r="J34" s="275"/>
      <c r="K34" s="275"/>
      <c r="L34" s="275"/>
      <c r="M34" s="275"/>
    </row>
    <row r="35" spans="1:13" ht="13.5" thickTop="1">
      <c r="A35" s="380"/>
      <c r="B35" s="380"/>
      <c r="C35" s="380"/>
      <c r="D35" s="380"/>
      <c r="E35" s="111"/>
      <c r="F35" s="111"/>
      <c r="G35" s="3"/>
      <c r="H35" s="275"/>
      <c r="I35" s="275"/>
      <c r="J35" s="275"/>
      <c r="K35" s="275"/>
      <c r="L35" s="275"/>
      <c r="M35" s="275"/>
    </row>
    <row r="36" spans="1:13" ht="12.75">
      <c r="A36" s="376" t="s">
        <v>401</v>
      </c>
      <c r="B36" s="376"/>
      <c r="C36" s="376"/>
      <c r="D36" s="376"/>
      <c r="E36" s="114">
        <v>-700000</v>
      </c>
      <c r="F36" s="114">
        <v>-250000</v>
      </c>
      <c r="G36" s="3"/>
      <c r="H36" s="275"/>
      <c r="I36" s="275"/>
      <c r="J36" s="275"/>
      <c r="K36" s="275"/>
      <c r="L36" s="275"/>
      <c r="M36" s="275"/>
    </row>
    <row r="37" spans="1:13" ht="12.75">
      <c r="A37" s="376" t="s">
        <v>35</v>
      </c>
      <c r="B37" s="376"/>
      <c r="C37" s="376"/>
      <c r="D37" s="376"/>
      <c r="E37" s="111">
        <v>-935000</v>
      </c>
      <c r="F37" s="111">
        <v>-222000</v>
      </c>
      <c r="G37" s="3"/>
      <c r="H37" s="275"/>
      <c r="I37" s="275"/>
      <c r="J37" s="275"/>
      <c r="K37" s="275"/>
      <c r="L37" s="275"/>
      <c r="M37" s="275"/>
    </row>
    <row r="38" spans="1:13" ht="12.75">
      <c r="A38" s="376" t="s">
        <v>29</v>
      </c>
      <c r="B38" s="376"/>
      <c r="C38" s="376"/>
      <c r="D38" s="376"/>
      <c r="E38" s="111">
        <v>142000</v>
      </c>
      <c r="F38" s="111">
        <v>80000</v>
      </c>
      <c r="G38" s="3"/>
      <c r="H38" s="275"/>
      <c r="I38" s="275"/>
      <c r="J38" s="275"/>
      <c r="K38" s="275"/>
      <c r="L38" s="275"/>
      <c r="M38" s="275"/>
    </row>
    <row r="39" spans="1:13" ht="13.5" thickBot="1">
      <c r="A39" s="376" t="s">
        <v>331</v>
      </c>
      <c r="B39" s="376"/>
      <c r="C39" s="376"/>
      <c r="D39" s="376"/>
      <c r="E39" s="113">
        <f>SUM(E36:E38)</f>
        <v>-1493000</v>
      </c>
      <c r="F39" s="113">
        <f>SUM(F36:F38)</f>
        <v>-392000</v>
      </c>
      <c r="G39" s="3"/>
      <c r="H39" s="275"/>
      <c r="I39" s="275"/>
      <c r="J39" s="275"/>
      <c r="K39" s="275"/>
      <c r="L39" s="275"/>
      <c r="M39" s="275"/>
    </row>
    <row r="40" spans="1:13" ht="13.5" thickTop="1">
      <c r="A40" s="380"/>
      <c r="B40" s="380"/>
      <c r="C40" s="380"/>
      <c r="D40" s="380"/>
      <c r="E40" s="111"/>
      <c r="F40" s="111"/>
      <c r="G40" s="3"/>
      <c r="H40" s="275"/>
      <c r="I40" s="275"/>
      <c r="J40" s="275"/>
      <c r="K40" s="275"/>
      <c r="L40" s="275"/>
      <c r="M40" s="275"/>
    </row>
    <row r="41" spans="1:13" ht="12.75">
      <c r="A41" s="376" t="s">
        <v>3</v>
      </c>
      <c r="B41" s="376"/>
      <c r="C41" s="376"/>
      <c r="D41" s="376"/>
      <c r="E41" s="112">
        <v>185000</v>
      </c>
      <c r="F41" s="112">
        <v>105000</v>
      </c>
      <c r="G41" s="3"/>
      <c r="H41" s="275"/>
      <c r="I41" s="275"/>
      <c r="J41" s="275"/>
      <c r="K41" s="275"/>
      <c r="L41" s="275"/>
      <c r="M41" s="275"/>
    </row>
    <row r="42" spans="1:13" ht="12.75">
      <c r="A42" s="376" t="s">
        <v>4</v>
      </c>
      <c r="B42" s="376"/>
      <c r="C42" s="376"/>
      <c r="D42" s="376"/>
      <c r="E42" s="111">
        <v>225000</v>
      </c>
      <c r="F42" s="111">
        <v>56000</v>
      </c>
      <c r="G42" s="3"/>
      <c r="H42" s="275"/>
      <c r="I42" s="275"/>
      <c r="J42" s="275"/>
      <c r="K42" s="275"/>
      <c r="L42" s="275"/>
      <c r="M42" s="275"/>
    </row>
    <row r="43" spans="1:13" ht="12.75">
      <c r="A43" s="376" t="s">
        <v>5</v>
      </c>
      <c r="B43" s="376"/>
      <c r="C43" s="376"/>
      <c r="D43" s="376"/>
      <c r="E43" s="111">
        <v>175000</v>
      </c>
      <c r="F43" s="111">
        <v>135000</v>
      </c>
      <c r="G43" s="3"/>
      <c r="H43" s="275"/>
      <c r="I43" s="275"/>
      <c r="J43" s="275"/>
      <c r="K43" s="275"/>
      <c r="L43" s="275"/>
      <c r="M43" s="275"/>
    </row>
    <row r="44" spans="1:13" ht="12.75">
      <c r="A44" s="376" t="s">
        <v>402</v>
      </c>
      <c r="B44" s="376"/>
      <c r="C44" s="376"/>
      <c r="D44" s="376"/>
      <c r="E44" s="111">
        <v>680000</v>
      </c>
      <c r="F44" s="111">
        <v>0</v>
      </c>
      <c r="G44" s="3"/>
      <c r="H44" s="275"/>
      <c r="I44" s="275"/>
      <c r="J44" s="275"/>
      <c r="K44" s="275"/>
      <c r="L44" s="275"/>
      <c r="M44" s="275"/>
    </row>
    <row r="45" spans="1:13" ht="12.75">
      <c r="A45" s="376" t="s">
        <v>403</v>
      </c>
      <c r="B45" s="376"/>
      <c r="C45" s="376"/>
      <c r="D45" s="376"/>
      <c r="E45" s="111">
        <v>474000</v>
      </c>
      <c r="F45" s="111">
        <v>60000</v>
      </c>
      <c r="G45" s="3"/>
      <c r="H45" s="275"/>
      <c r="I45" s="275"/>
      <c r="J45" s="275"/>
      <c r="K45" s="275"/>
      <c r="L45" s="275"/>
      <c r="M45" s="275"/>
    </row>
    <row r="46" spans="1:13" ht="12.75">
      <c r="A46" s="376" t="s">
        <v>404</v>
      </c>
      <c r="B46" s="376"/>
      <c r="C46" s="376"/>
      <c r="D46" s="376"/>
      <c r="E46" s="111">
        <v>0</v>
      </c>
      <c r="F46" s="111">
        <v>0</v>
      </c>
      <c r="G46" s="3"/>
      <c r="H46" s="275"/>
      <c r="I46" s="275"/>
      <c r="J46" s="275"/>
      <c r="K46" s="275"/>
      <c r="L46" s="275"/>
      <c r="M46" s="275"/>
    </row>
    <row r="47" spans="1:13" ht="12.75">
      <c r="A47" s="376" t="s">
        <v>8</v>
      </c>
      <c r="B47" s="376"/>
      <c r="C47" s="376"/>
      <c r="D47" s="376"/>
      <c r="E47" s="111">
        <v>925000</v>
      </c>
      <c r="F47" s="111">
        <v>272000</v>
      </c>
      <c r="G47" s="3"/>
      <c r="H47" s="275"/>
      <c r="I47" s="275"/>
      <c r="J47" s="275"/>
      <c r="K47" s="275"/>
      <c r="L47" s="275"/>
      <c r="M47" s="275"/>
    </row>
    <row r="48" spans="1:13" ht="12.75">
      <c r="A48" s="376" t="s">
        <v>14</v>
      </c>
      <c r="B48" s="376"/>
      <c r="C48" s="376"/>
      <c r="D48" s="376"/>
      <c r="E48" s="111">
        <v>0</v>
      </c>
      <c r="F48" s="111">
        <v>0</v>
      </c>
      <c r="G48" s="3"/>
      <c r="H48" s="275"/>
      <c r="I48" s="275"/>
      <c r="J48" s="275"/>
      <c r="K48" s="275"/>
      <c r="L48" s="275"/>
      <c r="M48" s="275"/>
    </row>
    <row r="49" spans="1:13" ht="13.5" thickBot="1">
      <c r="A49" s="376" t="s">
        <v>329</v>
      </c>
      <c r="B49" s="376"/>
      <c r="C49" s="376"/>
      <c r="D49" s="376"/>
      <c r="E49" s="113">
        <f>SUM(E41:E48)</f>
        <v>2664000</v>
      </c>
      <c r="F49" s="113">
        <f>SUM(F41:F48)</f>
        <v>628000</v>
      </c>
      <c r="G49" s="3"/>
      <c r="H49" s="275"/>
      <c r="I49" s="275"/>
      <c r="J49" s="275"/>
      <c r="K49" s="275"/>
      <c r="L49" s="275"/>
      <c r="M49" s="275"/>
    </row>
    <row r="50" spans="1:13" ht="13.5" thickTop="1">
      <c r="A50" s="376"/>
      <c r="B50" s="376"/>
      <c r="C50" s="376"/>
      <c r="D50" s="376"/>
      <c r="E50" s="111"/>
      <c r="F50" s="111"/>
      <c r="G50" s="3"/>
      <c r="H50" s="275"/>
      <c r="I50" s="275"/>
      <c r="J50" s="275"/>
      <c r="K50" s="275"/>
      <c r="L50" s="275"/>
      <c r="M50" s="275"/>
    </row>
    <row r="51" spans="1:13" ht="12.75">
      <c r="A51" s="376" t="s">
        <v>37</v>
      </c>
      <c r="B51" s="376"/>
      <c r="C51" s="376"/>
      <c r="D51" s="376"/>
      <c r="E51" s="112">
        <v>-771000</v>
      </c>
      <c r="F51" s="112">
        <v>-136000</v>
      </c>
      <c r="G51" s="3"/>
      <c r="H51" s="275"/>
      <c r="I51" s="275"/>
      <c r="J51" s="275"/>
      <c r="K51" s="275"/>
      <c r="L51" s="275"/>
      <c r="M51" s="275"/>
    </row>
    <row r="52" spans="1:13" ht="12.75">
      <c r="A52" s="376" t="s">
        <v>22</v>
      </c>
      <c r="B52" s="376"/>
      <c r="C52" s="376"/>
      <c r="D52" s="376"/>
      <c r="E52" s="111">
        <v>-400000</v>
      </c>
      <c r="F52" s="111">
        <v>-100000</v>
      </c>
      <c r="G52" s="3"/>
      <c r="H52" s="275"/>
      <c r="I52" s="275"/>
      <c r="J52" s="275"/>
      <c r="K52" s="275"/>
      <c r="L52" s="275"/>
      <c r="M52" s="275"/>
    </row>
    <row r="53" spans="1:13" ht="12.75">
      <c r="A53" s="376" t="s">
        <v>209</v>
      </c>
      <c r="B53" s="376"/>
      <c r="C53" s="376"/>
      <c r="D53" s="376"/>
      <c r="E53" s="111">
        <v>-1493000</v>
      </c>
      <c r="F53" s="111">
        <v>-392000</v>
      </c>
      <c r="G53" s="3"/>
      <c r="H53" s="275"/>
      <c r="I53" s="275"/>
      <c r="J53" s="275"/>
      <c r="K53" s="275"/>
      <c r="L53" s="275"/>
      <c r="M53" s="275"/>
    </row>
    <row r="54" spans="1:13" ht="13.5" thickBot="1">
      <c r="A54" s="376" t="s">
        <v>330</v>
      </c>
      <c r="B54" s="376"/>
      <c r="C54" s="376"/>
      <c r="D54" s="376"/>
      <c r="E54" s="113">
        <f>SUM(E51:E53)</f>
        <v>-2664000</v>
      </c>
      <c r="F54" s="113">
        <f>SUM(F51:F53)</f>
        <v>-628000</v>
      </c>
      <c r="G54" s="3"/>
      <c r="H54" s="275"/>
      <c r="I54" s="275"/>
      <c r="J54" s="275"/>
      <c r="K54" s="275"/>
      <c r="L54" s="275"/>
      <c r="M54" s="275"/>
    </row>
    <row r="55" spans="1:13" ht="13.5" thickTop="1">
      <c r="A55" s="3"/>
      <c r="B55" s="4"/>
      <c r="C55" s="4"/>
      <c r="D55" s="4"/>
      <c r="E55" s="4"/>
      <c r="F55" s="3"/>
      <c r="G55" s="3"/>
      <c r="H55" s="275"/>
      <c r="I55" s="275"/>
      <c r="J55" s="275"/>
      <c r="K55" s="275"/>
      <c r="L55" s="275"/>
      <c r="M55" s="275"/>
    </row>
    <row r="56" spans="1:13" ht="12.75">
      <c r="A56" s="5"/>
      <c r="B56" s="5"/>
      <c r="C56" s="5"/>
      <c r="D56" s="5"/>
      <c r="E56" s="5"/>
      <c r="F56" s="5"/>
      <c r="H56" s="275"/>
      <c r="I56" s="275"/>
      <c r="J56" s="275"/>
      <c r="K56" s="275"/>
      <c r="L56" s="275"/>
      <c r="M56" s="275"/>
    </row>
    <row r="57" spans="1:13" ht="12.75">
      <c r="A57" s="5"/>
      <c r="B57" s="5"/>
      <c r="C57" s="5"/>
      <c r="D57" s="5"/>
      <c r="E57" s="5"/>
      <c r="F57" s="5"/>
      <c r="H57" s="275"/>
      <c r="I57" s="275"/>
      <c r="J57" s="275"/>
      <c r="K57" s="275"/>
      <c r="L57" s="275"/>
      <c r="M57" s="275"/>
    </row>
    <row r="58" spans="1:13" ht="12.75">
      <c r="A58" s="5"/>
      <c r="B58" s="5"/>
      <c r="C58" s="5"/>
      <c r="D58" s="5"/>
      <c r="E58" s="5"/>
      <c r="F58" s="5"/>
      <c r="H58" s="275"/>
      <c r="I58" s="275"/>
      <c r="J58" s="275"/>
      <c r="K58" s="275"/>
      <c r="L58" s="275"/>
      <c r="M58" s="275"/>
    </row>
    <row r="59" spans="1:13" ht="12.75">
      <c r="A59" s="5"/>
      <c r="B59" s="5"/>
      <c r="C59" s="5"/>
      <c r="D59" s="5"/>
      <c r="E59" s="5"/>
      <c r="F59" s="5"/>
      <c r="H59" s="275"/>
      <c r="I59" s="275"/>
      <c r="J59" s="275"/>
      <c r="K59" s="275"/>
      <c r="L59" s="275"/>
      <c r="M59" s="275"/>
    </row>
    <row r="60" spans="1:13" ht="12.75">
      <c r="A60" s="5"/>
      <c r="B60" s="5"/>
      <c r="C60" s="5"/>
      <c r="D60" s="5"/>
      <c r="E60" s="5"/>
      <c r="F60" s="5"/>
      <c r="H60" s="275"/>
      <c r="I60" s="275"/>
      <c r="J60" s="275"/>
      <c r="K60" s="275"/>
      <c r="L60" s="275"/>
      <c r="M60" s="275"/>
    </row>
    <row r="61" spans="1:13" ht="12.75">
      <c r="A61" s="5"/>
      <c r="B61" s="5"/>
      <c r="C61" s="5"/>
      <c r="D61" s="5"/>
      <c r="E61" s="5"/>
      <c r="F61" s="5"/>
      <c r="H61" s="275"/>
      <c r="I61" s="275"/>
      <c r="J61" s="275"/>
      <c r="K61" s="275"/>
      <c r="L61" s="275"/>
      <c r="M61" s="275"/>
    </row>
    <row r="62" spans="1:13" ht="12.75">
      <c r="A62" s="5"/>
      <c r="B62" s="5"/>
      <c r="C62" s="5"/>
      <c r="D62" s="5"/>
      <c r="E62" s="5"/>
      <c r="F62" s="5"/>
      <c r="H62" s="275"/>
      <c r="I62" s="275"/>
      <c r="J62" s="275"/>
      <c r="K62" s="275"/>
      <c r="L62" s="275"/>
      <c r="M62" s="275"/>
    </row>
    <row r="63" spans="1:13" ht="12.75">
      <c r="A63" s="5"/>
      <c r="B63" s="5"/>
      <c r="C63" s="5"/>
      <c r="D63" s="5"/>
      <c r="E63" s="5"/>
      <c r="F63" s="5"/>
      <c r="H63" s="275"/>
      <c r="I63" s="275"/>
      <c r="J63" s="275"/>
      <c r="K63" s="275"/>
      <c r="L63" s="275"/>
      <c r="M63" s="275"/>
    </row>
    <row r="64" spans="1:13" ht="12.75">
      <c r="A64" s="5"/>
      <c r="B64" s="5"/>
      <c r="C64" s="5"/>
      <c r="D64" s="5"/>
      <c r="E64" s="5"/>
      <c r="F64" s="5"/>
      <c r="H64" s="275"/>
      <c r="I64" s="275"/>
      <c r="J64" s="275"/>
      <c r="K64" s="275"/>
      <c r="L64" s="275"/>
      <c r="M64" s="275"/>
    </row>
    <row r="65" spans="1:13" ht="12.75">
      <c r="A65" s="5"/>
      <c r="B65" s="5"/>
      <c r="C65" s="5"/>
      <c r="D65" s="5"/>
      <c r="E65" s="5"/>
      <c r="F65" s="5"/>
      <c r="H65" s="275"/>
      <c r="I65" s="275"/>
      <c r="J65" s="275"/>
      <c r="K65" s="275"/>
      <c r="L65" s="275"/>
      <c r="M65" s="275"/>
    </row>
    <row r="66" spans="1:13" ht="12.75">
      <c r="A66" s="5"/>
      <c r="B66" s="5"/>
      <c r="C66" s="5"/>
      <c r="D66" s="5"/>
      <c r="E66" s="5"/>
      <c r="F66" s="5"/>
      <c r="H66" s="275"/>
      <c r="I66" s="275"/>
      <c r="J66" s="275"/>
      <c r="K66" s="275"/>
      <c r="L66" s="275"/>
      <c r="M66" s="275"/>
    </row>
    <row r="67" spans="1:13" ht="12.75">
      <c r="A67" s="5"/>
      <c r="B67" s="5"/>
      <c r="C67" s="5"/>
      <c r="D67" s="5"/>
      <c r="E67" s="5"/>
      <c r="F67" s="5"/>
      <c r="H67" s="275"/>
      <c r="I67" s="275"/>
      <c r="J67" s="275"/>
      <c r="K67" s="275"/>
      <c r="L67" s="275"/>
      <c r="M67" s="275"/>
    </row>
    <row r="68" spans="1:13" ht="12.75">
      <c r="A68" s="5"/>
      <c r="B68" s="5"/>
      <c r="C68" s="5"/>
      <c r="D68" s="5"/>
      <c r="E68" s="5"/>
      <c r="F68" s="5"/>
      <c r="H68" s="275"/>
      <c r="I68" s="275"/>
      <c r="J68" s="275"/>
      <c r="K68" s="275"/>
      <c r="L68" s="275"/>
      <c r="M68" s="275"/>
    </row>
    <row r="69" spans="1:13" ht="12.75">
      <c r="A69" s="5"/>
      <c r="B69" s="5"/>
      <c r="C69" s="5"/>
      <c r="D69" s="5"/>
      <c r="E69" s="5"/>
      <c r="F69" s="5"/>
      <c r="H69" s="275"/>
      <c r="I69" s="275"/>
      <c r="J69" s="275"/>
      <c r="K69" s="275"/>
      <c r="L69" s="275"/>
      <c r="M69" s="275"/>
    </row>
    <row r="70" spans="1:13" ht="12.75">
      <c r="A70" s="5"/>
      <c r="B70" s="5"/>
      <c r="C70" s="5"/>
      <c r="D70" s="5"/>
      <c r="E70" s="5"/>
      <c r="F70" s="5"/>
      <c r="H70" s="275"/>
      <c r="I70" s="275"/>
      <c r="J70" s="275"/>
      <c r="K70" s="275"/>
      <c r="L70" s="275"/>
      <c r="M70" s="275"/>
    </row>
    <row r="71" spans="8:13" ht="12.75">
      <c r="H71" s="275"/>
      <c r="I71" s="275"/>
      <c r="J71" s="275"/>
      <c r="K71" s="275"/>
      <c r="L71" s="275"/>
      <c r="M71" s="275"/>
    </row>
    <row r="72" spans="8:13" ht="12.75">
      <c r="H72" s="275"/>
      <c r="I72" s="275"/>
      <c r="J72" s="275"/>
      <c r="K72" s="275"/>
      <c r="L72" s="275"/>
      <c r="M72" s="275"/>
    </row>
    <row r="73" spans="8:13" ht="12.75">
      <c r="H73" s="275"/>
      <c r="I73" s="275"/>
      <c r="J73" s="275"/>
      <c r="K73" s="275"/>
      <c r="L73" s="275"/>
      <c r="M73" s="275"/>
    </row>
    <row r="74" spans="8:13" ht="12.75">
      <c r="H74" s="275"/>
      <c r="I74" s="275"/>
      <c r="J74" s="275"/>
      <c r="K74" s="275"/>
      <c r="L74" s="275"/>
      <c r="M74" s="275"/>
    </row>
    <row r="75" spans="8:13" ht="12.75">
      <c r="H75" s="275"/>
      <c r="I75" s="275"/>
      <c r="J75" s="275"/>
      <c r="K75" s="275"/>
      <c r="L75" s="275"/>
      <c r="M75" s="275"/>
    </row>
    <row r="76" spans="8:13" ht="12.75">
      <c r="H76" s="275"/>
      <c r="I76" s="275"/>
      <c r="J76" s="275"/>
      <c r="K76" s="275"/>
      <c r="L76" s="275"/>
      <c r="M76" s="275"/>
    </row>
    <row r="77" spans="8:13" ht="12.75">
      <c r="H77" s="275"/>
      <c r="I77" s="275"/>
      <c r="J77" s="275"/>
      <c r="K77" s="275"/>
      <c r="L77" s="275"/>
      <c r="M77" s="275"/>
    </row>
    <row r="78" spans="8:13" ht="12.75">
      <c r="H78" s="275"/>
      <c r="I78" s="275"/>
      <c r="J78" s="275"/>
      <c r="K78" s="275"/>
      <c r="L78" s="275"/>
      <c r="M78" s="275"/>
    </row>
    <row r="79" spans="8:13" ht="12.75">
      <c r="H79" s="275"/>
      <c r="I79" s="275"/>
      <c r="J79" s="275"/>
      <c r="K79" s="275"/>
      <c r="L79" s="275"/>
      <c r="M79" s="275"/>
    </row>
    <row r="80" spans="8:13" ht="12.75">
      <c r="H80" s="275"/>
      <c r="I80" s="275"/>
      <c r="J80" s="275"/>
      <c r="K80" s="275"/>
      <c r="L80" s="275"/>
      <c r="M80" s="275"/>
    </row>
    <row r="81" spans="8:13" ht="12.75">
      <c r="H81" s="275"/>
      <c r="I81" s="275"/>
      <c r="J81" s="275"/>
      <c r="K81" s="275"/>
      <c r="L81" s="275"/>
      <c r="M81" s="275"/>
    </row>
    <row r="82" spans="8:13" ht="12.75">
      <c r="H82" s="275"/>
      <c r="I82" s="275"/>
      <c r="J82" s="275"/>
      <c r="K82" s="275"/>
      <c r="L82" s="275"/>
      <c r="M82" s="275"/>
    </row>
    <row r="83" spans="8:13" ht="12.75">
      <c r="H83" s="275"/>
      <c r="I83" s="275"/>
      <c r="J83" s="275"/>
      <c r="K83" s="275"/>
      <c r="L83" s="275"/>
      <c r="M83" s="275"/>
    </row>
    <row r="84" spans="8:13" ht="12.75">
      <c r="H84" s="275"/>
      <c r="I84" s="275"/>
      <c r="J84" s="275"/>
      <c r="K84" s="275"/>
      <c r="L84" s="275"/>
      <c r="M84" s="275"/>
    </row>
    <row r="85" spans="8:13" ht="12.75">
      <c r="H85" s="275"/>
      <c r="I85" s="275"/>
      <c r="J85" s="275"/>
      <c r="K85" s="275"/>
      <c r="L85" s="275"/>
      <c r="M85" s="275"/>
    </row>
    <row r="86" spans="8:13" ht="12.75">
      <c r="H86" s="275"/>
      <c r="I86" s="275"/>
      <c r="J86" s="275"/>
      <c r="K86" s="275"/>
      <c r="L86" s="275"/>
      <c r="M86" s="275"/>
    </row>
    <row r="87" spans="8:13" ht="12.75">
      <c r="H87" s="275"/>
      <c r="I87" s="275"/>
      <c r="J87" s="275"/>
      <c r="K87" s="275"/>
      <c r="L87" s="275"/>
      <c r="M87" s="275"/>
    </row>
    <row r="88" spans="8:13" ht="12.75">
      <c r="H88" s="275"/>
      <c r="I88" s="275"/>
      <c r="J88" s="275"/>
      <c r="K88" s="275"/>
      <c r="L88" s="275"/>
      <c r="M88" s="275"/>
    </row>
    <row r="89" spans="8:13" ht="12.75">
      <c r="H89" s="275"/>
      <c r="I89" s="275"/>
      <c r="J89" s="275"/>
      <c r="K89" s="275"/>
      <c r="L89" s="275"/>
      <c r="M89" s="275"/>
    </row>
    <row r="90" spans="8:13" ht="12.75">
      <c r="H90" s="275"/>
      <c r="I90" s="275"/>
      <c r="J90" s="275"/>
      <c r="K90" s="275"/>
      <c r="L90" s="275"/>
      <c r="M90" s="275"/>
    </row>
    <row r="91" spans="8:13" ht="12.75">
      <c r="H91" s="275"/>
      <c r="I91" s="275"/>
      <c r="J91" s="275"/>
      <c r="K91" s="275"/>
      <c r="L91" s="275"/>
      <c r="M91" s="275"/>
    </row>
    <row r="92" spans="8:13" ht="12.75">
      <c r="H92" s="275"/>
      <c r="I92" s="275"/>
      <c r="J92" s="275"/>
      <c r="K92" s="275"/>
      <c r="L92" s="275"/>
      <c r="M92" s="275"/>
    </row>
    <row r="93" spans="8:13" ht="12.75">
      <c r="H93" s="275"/>
      <c r="I93" s="275"/>
      <c r="J93" s="275"/>
      <c r="K93" s="275"/>
      <c r="L93" s="275"/>
      <c r="M93" s="275"/>
    </row>
    <row r="94" spans="8:13" ht="12.75">
      <c r="H94" s="275"/>
      <c r="I94" s="275"/>
      <c r="J94" s="275"/>
      <c r="K94" s="275"/>
      <c r="L94" s="275"/>
      <c r="M94" s="275"/>
    </row>
    <row r="95" spans="8:13" ht="12.75">
      <c r="H95" s="275"/>
      <c r="I95" s="275"/>
      <c r="J95" s="275"/>
      <c r="K95" s="275"/>
      <c r="L95" s="275"/>
      <c r="M95" s="275"/>
    </row>
    <row r="96" spans="8:13" ht="12.75">
      <c r="H96" s="275"/>
      <c r="I96" s="275"/>
      <c r="J96" s="275"/>
      <c r="K96" s="275"/>
      <c r="L96" s="275"/>
      <c r="M96" s="275"/>
    </row>
    <row r="97" spans="8:13" ht="12.75">
      <c r="H97" s="275"/>
      <c r="I97" s="275"/>
      <c r="J97" s="275"/>
      <c r="K97" s="275"/>
      <c r="L97" s="275"/>
      <c r="M97" s="275"/>
    </row>
    <row r="98" spans="8:13" ht="12.75">
      <c r="H98" s="275"/>
      <c r="I98" s="275"/>
      <c r="J98" s="275"/>
      <c r="K98" s="275"/>
      <c r="L98" s="275"/>
      <c r="M98" s="275"/>
    </row>
    <row r="99" spans="8:13" ht="12.75">
      <c r="H99" s="275"/>
      <c r="I99" s="275"/>
      <c r="J99" s="275"/>
      <c r="K99" s="275"/>
      <c r="L99" s="275"/>
      <c r="M99" s="275"/>
    </row>
    <row r="100" spans="8:13" ht="12.75">
      <c r="H100" s="275"/>
      <c r="I100" s="275"/>
      <c r="J100" s="275"/>
      <c r="K100" s="275"/>
      <c r="L100" s="275"/>
      <c r="M100" s="275"/>
    </row>
    <row r="101" spans="8:13" ht="12.75">
      <c r="H101" s="275"/>
      <c r="I101" s="275"/>
      <c r="J101" s="275"/>
      <c r="K101" s="275"/>
      <c r="L101" s="275"/>
      <c r="M101" s="275"/>
    </row>
    <row r="102" spans="8:13" ht="12.75">
      <c r="H102" s="275"/>
      <c r="I102" s="275"/>
      <c r="J102" s="275"/>
      <c r="K102" s="275"/>
      <c r="L102" s="275"/>
      <c r="M102" s="275"/>
    </row>
    <row r="103" spans="8:13" ht="12.75">
      <c r="H103" s="275"/>
      <c r="I103" s="275"/>
      <c r="J103" s="275"/>
      <c r="K103" s="275"/>
      <c r="L103" s="275"/>
      <c r="M103" s="275"/>
    </row>
    <row r="104" spans="8:13" ht="12.75">
      <c r="H104" s="275"/>
      <c r="I104" s="275"/>
      <c r="J104" s="275"/>
      <c r="K104" s="275"/>
      <c r="L104" s="275"/>
      <c r="M104" s="275"/>
    </row>
    <row r="105" spans="8:13" ht="12.75">
      <c r="H105" s="275"/>
      <c r="I105" s="275"/>
      <c r="J105" s="275"/>
      <c r="K105" s="275"/>
      <c r="L105" s="275"/>
      <c r="M105" s="275"/>
    </row>
    <row r="106" spans="8:13" ht="12.75">
      <c r="H106" s="275"/>
      <c r="I106" s="275"/>
      <c r="J106" s="275"/>
      <c r="K106" s="275"/>
      <c r="L106" s="275"/>
      <c r="M106" s="275"/>
    </row>
    <row r="107" spans="8:13" ht="12.75">
      <c r="H107" s="275"/>
      <c r="I107" s="275"/>
      <c r="J107" s="275"/>
      <c r="K107" s="275"/>
      <c r="L107" s="275"/>
      <c r="M107" s="275"/>
    </row>
    <row r="108" spans="8:13" ht="12.75">
      <c r="H108" s="275"/>
      <c r="I108" s="275"/>
      <c r="J108" s="275"/>
      <c r="K108" s="275"/>
      <c r="L108" s="275"/>
      <c r="M108" s="275"/>
    </row>
    <row r="109" spans="8:13" ht="12.75">
      <c r="H109" s="275"/>
      <c r="I109" s="275"/>
      <c r="J109" s="275"/>
      <c r="K109" s="275"/>
      <c r="L109" s="275"/>
      <c r="M109" s="275"/>
    </row>
    <row r="110" spans="8:13" ht="12.75">
      <c r="H110" s="275"/>
      <c r="I110" s="275"/>
      <c r="J110" s="275"/>
      <c r="K110" s="275"/>
      <c r="L110" s="275"/>
      <c r="M110" s="275"/>
    </row>
    <row r="111" spans="8:13" ht="12.75">
      <c r="H111" s="275"/>
      <c r="I111" s="275"/>
      <c r="J111" s="275"/>
      <c r="K111" s="275"/>
      <c r="L111" s="275"/>
      <c r="M111" s="275"/>
    </row>
    <row r="112" spans="8:13" ht="12.75">
      <c r="H112" s="275"/>
      <c r="I112" s="275"/>
      <c r="J112" s="275"/>
      <c r="K112" s="275"/>
      <c r="L112" s="275"/>
      <c r="M112" s="275"/>
    </row>
    <row r="113" spans="8:13" ht="12.75">
      <c r="H113" s="275"/>
      <c r="I113" s="275"/>
      <c r="J113" s="275"/>
      <c r="K113" s="275"/>
      <c r="L113" s="275"/>
      <c r="M113" s="275"/>
    </row>
    <row r="114" spans="8:13" ht="12.75">
      <c r="H114" s="275"/>
      <c r="I114" s="275"/>
      <c r="J114" s="275"/>
      <c r="K114" s="275"/>
      <c r="L114" s="275"/>
      <c r="M114" s="275"/>
    </row>
    <row r="115" spans="8:13" ht="12.75">
      <c r="H115" s="275"/>
      <c r="I115" s="275"/>
      <c r="J115" s="275"/>
      <c r="K115" s="275"/>
      <c r="L115" s="275"/>
      <c r="M115" s="275"/>
    </row>
    <row r="116" spans="8:13" ht="12.75">
      <c r="H116" s="275"/>
      <c r="I116" s="275"/>
      <c r="J116" s="275"/>
      <c r="K116" s="275"/>
      <c r="L116" s="275"/>
      <c r="M116" s="275"/>
    </row>
    <row r="117" spans="8:13" ht="12.75">
      <c r="H117" s="275"/>
      <c r="I117" s="275"/>
      <c r="J117" s="275"/>
      <c r="K117" s="275"/>
      <c r="L117" s="275"/>
      <c r="M117" s="275"/>
    </row>
    <row r="118" spans="8:13" ht="12.75">
      <c r="H118" s="275"/>
      <c r="I118" s="275"/>
      <c r="J118" s="275"/>
      <c r="K118" s="275"/>
      <c r="L118" s="275"/>
      <c r="M118" s="275"/>
    </row>
    <row r="119" spans="8:13" ht="12.75">
      <c r="H119" s="275"/>
      <c r="I119" s="275"/>
      <c r="J119" s="275"/>
      <c r="K119" s="275"/>
      <c r="L119" s="275"/>
      <c r="M119" s="275"/>
    </row>
    <row r="120" spans="8:13" ht="12.75">
      <c r="H120" s="275"/>
      <c r="I120" s="275"/>
      <c r="J120" s="275"/>
      <c r="K120" s="275"/>
      <c r="L120" s="275"/>
      <c r="M120" s="275"/>
    </row>
    <row r="121" spans="8:13" ht="12.75">
      <c r="H121" s="275"/>
      <c r="I121" s="275"/>
      <c r="J121" s="275"/>
      <c r="K121" s="275"/>
      <c r="L121" s="275"/>
      <c r="M121" s="275"/>
    </row>
    <row r="122" spans="8:13" ht="12.75">
      <c r="H122" s="275"/>
      <c r="I122" s="275"/>
      <c r="J122" s="275"/>
      <c r="K122" s="275"/>
      <c r="L122" s="275"/>
      <c r="M122" s="275"/>
    </row>
    <row r="123" spans="8:13" ht="12.75">
      <c r="H123" s="275"/>
      <c r="I123" s="275"/>
      <c r="J123" s="275"/>
      <c r="K123" s="275"/>
      <c r="L123" s="275"/>
      <c r="M123" s="275"/>
    </row>
    <row r="124" spans="8:13" ht="12.75">
      <c r="H124" s="275"/>
      <c r="I124" s="275"/>
      <c r="J124" s="275"/>
      <c r="K124" s="275"/>
      <c r="L124" s="275"/>
      <c r="M124" s="275"/>
    </row>
    <row r="125" spans="8:13" ht="12.75">
      <c r="H125" s="275"/>
      <c r="I125" s="275"/>
      <c r="J125" s="275"/>
      <c r="K125" s="275"/>
      <c r="L125" s="275"/>
      <c r="M125" s="275"/>
    </row>
    <row r="126" spans="8:13" ht="12.75">
      <c r="H126" s="275"/>
      <c r="I126" s="275"/>
      <c r="J126" s="275"/>
      <c r="K126" s="275"/>
      <c r="L126" s="275"/>
      <c r="M126" s="275"/>
    </row>
    <row r="127" spans="8:13" ht="12.75">
      <c r="H127" s="275"/>
      <c r="I127" s="275"/>
      <c r="J127" s="275"/>
      <c r="K127" s="275"/>
      <c r="L127" s="275"/>
      <c r="M127" s="275"/>
    </row>
    <row r="128" spans="8:13" ht="12.75">
      <c r="H128" s="275"/>
      <c r="I128" s="275"/>
      <c r="J128" s="275"/>
      <c r="K128" s="275"/>
      <c r="L128" s="275"/>
      <c r="M128" s="275"/>
    </row>
    <row r="129" spans="8:13" ht="12.75">
      <c r="H129" s="275"/>
      <c r="I129" s="275"/>
      <c r="J129" s="275"/>
      <c r="K129" s="275"/>
      <c r="L129" s="275"/>
      <c r="M129" s="275"/>
    </row>
    <row r="130" spans="8:13" ht="12.75">
      <c r="H130" s="275"/>
      <c r="I130" s="275"/>
      <c r="J130" s="275"/>
      <c r="K130" s="275"/>
      <c r="L130" s="275"/>
      <c r="M130" s="275"/>
    </row>
    <row r="131" spans="8:13" ht="12.75">
      <c r="H131" s="275"/>
      <c r="I131" s="275"/>
      <c r="J131" s="275"/>
      <c r="K131" s="275"/>
      <c r="L131" s="275"/>
      <c r="M131" s="275"/>
    </row>
    <row r="132" spans="8:13" ht="12.75">
      <c r="H132" s="275"/>
      <c r="I132" s="275"/>
      <c r="J132" s="275"/>
      <c r="K132" s="275"/>
      <c r="L132" s="275"/>
      <c r="M132" s="275"/>
    </row>
    <row r="133" spans="8:13" ht="12.75">
      <c r="H133" s="275"/>
      <c r="I133" s="275"/>
      <c r="J133" s="275"/>
      <c r="K133" s="275"/>
      <c r="L133" s="275"/>
      <c r="M133" s="275"/>
    </row>
    <row r="134" spans="8:13" ht="12.75">
      <c r="H134" s="275"/>
      <c r="I134" s="275"/>
      <c r="J134" s="275"/>
      <c r="K134" s="275"/>
      <c r="L134" s="275"/>
      <c r="M134" s="275"/>
    </row>
    <row r="135" spans="8:13" ht="12.75">
      <c r="H135" s="275"/>
      <c r="I135" s="275"/>
      <c r="J135" s="275"/>
      <c r="K135" s="275"/>
      <c r="L135" s="275"/>
      <c r="M135" s="275"/>
    </row>
    <row r="136" spans="8:13" ht="12.75">
      <c r="H136" s="275"/>
      <c r="I136" s="275"/>
      <c r="J136" s="275"/>
      <c r="K136" s="275"/>
      <c r="L136" s="275"/>
      <c r="M136" s="275"/>
    </row>
    <row r="137" spans="8:13" ht="12.75">
      <c r="H137" s="275"/>
      <c r="I137" s="275"/>
      <c r="J137" s="275"/>
      <c r="K137" s="275"/>
      <c r="L137" s="275"/>
      <c r="M137" s="275"/>
    </row>
    <row r="138" spans="8:13" ht="12.75">
      <c r="H138" s="275"/>
      <c r="I138" s="275"/>
      <c r="J138" s="275"/>
      <c r="K138" s="275"/>
      <c r="L138" s="275"/>
      <c r="M138" s="275"/>
    </row>
    <row r="139" spans="8:13" ht="12.75">
      <c r="H139" s="275"/>
      <c r="I139" s="275"/>
      <c r="J139" s="275"/>
      <c r="K139" s="275"/>
      <c r="L139" s="275"/>
      <c r="M139" s="275"/>
    </row>
    <row r="140" spans="8:13" ht="12.75">
      <c r="H140" s="275"/>
      <c r="I140" s="275"/>
      <c r="J140" s="275"/>
      <c r="K140" s="275"/>
      <c r="L140" s="275"/>
      <c r="M140" s="275"/>
    </row>
    <row r="141" spans="8:13" ht="12.75">
      <c r="H141" s="275"/>
      <c r="I141" s="275"/>
      <c r="J141" s="275"/>
      <c r="K141" s="275"/>
      <c r="L141" s="275"/>
      <c r="M141" s="275"/>
    </row>
    <row r="142" spans="8:13" ht="12.75">
      <c r="H142" s="275"/>
      <c r="I142" s="275"/>
      <c r="J142" s="275"/>
      <c r="K142" s="275"/>
      <c r="L142" s="275"/>
      <c r="M142" s="275"/>
    </row>
    <row r="143" spans="8:13" ht="12.75">
      <c r="H143" s="275"/>
      <c r="I143" s="275"/>
      <c r="J143" s="275"/>
      <c r="K143" s="275"/>
      <c r="L143" s="275"/>
      <c r="M143" s="275"/>
    </row>
    <row r="144" spans="8:13" ht="12.75">
      <c r="H144" s="275"/>
      <c r="I144" s="275"/>
      <c r="J144" s="275"/>
      <c r="K144" s="275"/>
      <c r="L144" s="275"/>
      <c r="M144" s="275"/>
    </row>
    <row r="145" spans="8:13" ht="12.75">
      <c r="H145" s="275"/>
      <c r="I145" s="275"/>
      <c r="J145" s="275"/>
      <c r="K145" s="275"/>
      <c r="L145" s="275"/>
      <c r="M145" s="275"/>
    </row>
    <row r="146" spans="8:13" ht="12.75">
      <c r="H146" s="275"/>
      <c r="I146" s="275"/>
      <c r="J146" s="275"/>
      <c r="K146" s="275"/>
      <c r="L146" s="275"/>
      <c r="M146" s="275"/>
    </row>
    <row r="147" spans="8:13" ht="12.75">
      <c r="H147" s="275"/>
      <c r="I147" s="275"/>
      <c r="J147" s="275"/>
      <c r="K147" s="275"/>
      <c r="L147" s="275"/>
      <c r="M147" s="275"/>
    </row>
    <row r="148" spans="8:13" ht="12.75">
      <c r="H148" s="275"/>
      <c r="I148" s="275"/>
      <c r="J148" s="275"/>
      <c r="K148" s="275"/>
      <c r="L148" s="275"/>
      <c r="M148" s="275"/>
    </row>
    <row r="149" spans="8:13" ht="12.75">
      <c r="H149" s="275"/>
      <c r="I149" s="275"/>
      <c r="J149" s="275"/>
      <c r="K149" s="275"/>
      <c r="L149" s="275"/>
      <c r="M149" s="275"/>
    </row>
    <row r="150" spans="8:13" ht="12.75">
      <c r="H150" s="275"/>
      <c r="I150" s="275"/>
      <c r="J150" s="275"/>
      <c r="K150" s="275"/>
      <c r="L150" s="275"/>
      <c r="M150" s="275"/>
    </row>
    <row r="151" spans="8:13" ht="12.75">
      <c r="H151" s="275"/>
      <c r="I151" s="275"/>
      <c r="J151" s="275"/>
      <c r="K151" s="275"/>
      <c r="L151" s="275"/>
      <c r="M151" s="275"/>
    </row>
    <row r="152" spans="8:13" ht="12.75">
      <c r="H152" s="275"/>
      <c r="I152" s="275"/>
      <c r="J152" s="275"/>
      <c r="K152" s="275"/>
      <c r="L152" s="275"/>
      <c r="M152" s="275"/>
    </row>
    <row r="153" spans="8:13" ht="12.75">
      <c r="H153" s="275"/>
      <c r="I153" s="275"/>
      <c r="J153" s="275"/>
      <c r="K153" s="275"/>
      <c r="L153" s="275"/>
      <c r="M153" s="275"/>
    </row>
    <row r="154" spans="8:13" ht="12.75">
      <c r="H154" s="275"/>
      <c r="I154" s="275"/>
      <c r="J154" s="275"/>
      <c r="K154" s="275"/>
      <c r="L154" s="275"/>
      <c r="M154" s="275"/>
    </row>
    <row r="155" spans="8:13" ht="12.75">
      <c r="H155" s="275"/>
      <c r="I155" s="275"/>
      <c r="J155" s="275"/>
      <c r="K155" s="275"/>
      <c r="L155" s="275"/>
      <c r="M155" s="275"/>
    </row>
    <row r="156" spans="8:13" ht="12.75">
      <c r="H156" s="275"/>
      <c r="I156" s="275"/>
      <c r="J156" s="275"/>
      <c r="K156" s="275"/>
      <c r="L156" s="275"/>
      <c r="M156" s="275"/>
    </row>
    <row r="157" spans="8:13" ht="12.75">
      <c r="H157" s="275"/>
      <c r="I157" s="275"/>
      <c r="J157" s="275"/>
      <c r="K157" s="275"/>
      <c r="L157" s="275"/>
      <c r="M157" s="275"/>
    </row>
    <row r="158" spans="8:13" ht="12.75">
      <c r="H158" s="275"/>
      <c r="I158" s="275"/>
      <c r="J158" s="275"/>
      <c r="K158" s="275"/>
      <c r="L158" s="275"/>
      <c r="M158" s="275"/>
    </row>
    <row r="159" spans="8:13" ht="12.75">
      <c r="H159" s="275"/>
      <c r="I159" s="275"/>
      <c r="J159" s="275"/>
      <c r="K159" s="275"/>
      <c r="L159" s="275"/>
      <c r="M159" s="275"/>
    </row>
    <row r="160" spans="8:13" ht="12.75">
      <c r="H160" s="275"/>
      <c r="I160" s="275"/>
      <c r="J160" s="275"/>
      <c r="K160" s="275"/>
      <c r="L160" s="275"/>
      <c r="M160" s="275"/>
    </row>
    <row r="161" spans="8:13" ht="12.75">
      <c r="H161" s="275"/>
      <c r="I161" s="275"/>
      <c r="J161" s="275"/>
      <c r="K161" s="275"/>
      <c r="L161" s="275"/>
      <c r="M161" s="275"/>
    </row>
    <row r="162" spans="8:13" ht="12.75">
      <c r="H162" s="275"/>
      <c r="I162" s="275"/>
      <c r="J162" s="275"/>
      <c r="K162" s="275"/>
      <c r="L162" s="275"/>
      <c r="M162" s="275"/>
    </row>
    <row r="163" spans="8:13" ht="12.75">
      <c r="H163" s="275"/>
      <c r="I163" s="275"/>
      <c r="J163" s="275"/>
      <c r="K163" s="275"/>
      <c r="L163" s="275"/>
      <c r="M163" s="275"/>
    </row>
    <row r="164" spans="8:13" ht="12.75">
      <c r="H164" s="275"/>
      <c r="I164" s="275"/>
      <c r="J164" s="275"/>
      <c r="K164" s="275"/>
      <c r="L164" s="275"/>
      <c r="M164" s="275"/>
    </row>
    <row r="165" spans="8:13" ht="12.75">
      <c r="H165" s="275"/>
      <c r="I165" s="275"/>
      <c r="J165" s="275"/>
      <c r="K165" s="275"/>
      <c r="L165" s="275"/>
      <c r="M165" s="275"/>
    </row>
    <row r="166" spans="8:13" ht="12.75">
      <c r="H166" s="275"/>
      <c r="I166" s="275"/>
      <c r="J166" s="275"/>
      <c r="K166" s="275"/>
      <c r="L166" s="275"/>
      <c r="M166" s="275"/>
    </row>
    <row r="167" spans="8:13" ht="12.75">
      <c r="H167" s="275"/>
      <c r="I167" s="275"/>
      <c r="J167" s="275"/>
      <c r="K167" s="275"/>
      <c r="L167" s="275"/>
      <c r="M167" s="275"/>
    </row>
    <row r="168" spans="8:13" ht="12.75">
      <c r="H168" s="275"/>
      <c r="I168" s="275"/>
      <c r="J168" s="275"/>
      <c r="K168" s="275"/>
      <c r="L168" s="275"/>
      <c r="M168" s="275"/>
    </row>
    <row r="169" spans="8:13" ht="12.75">
      <c r="H169" s="275"/>
      <c r="I169" s="275"/>
      <c r="J169" s="275"/>
      <c r="K169" s="275"/>
      <c r="L169" s="275"/>
      <c r="M169" s="275"/>
    </row>
    <row r="170" spans="8:13" ht="12.75">
      <c r="H170" s="275"/>
      <c r="I170" s="275"/>
      <c r="J170" s="275"/>
      <c r="K170" s="275"/>
      <c r="L170" s="275"/>
      <c r="M170" s="275"/>
    </row>
    <row r="171" spans="8:13" ht="12.75">
      <c r="H171" s="275"/>
      <c r="I171" s="275"/>
      <c r="J171" s="275"/>
      <c r="K171" s="275"/>
      <c r="L171" s="275"/>
      <c r="M171" s="275"/>
    </row>
    <row r="172" spans="8:13" ht="12.75">
      <c r="H172" s="275"/>
      <c r="I172" s="275"/>
      <c r="J172" s="275"/>
      <c r="K172" s="275"/>
      <c r="L172" s="275"/>
      <c r="M172" s="275"/>
    </row>
    <row r="173" spans="8:13" ht="12.75">
      <c r="H173" s="275"/>
      <c r="I173" s="275"/>
      <c r="J173" s="275"/>
      <c r="K173" s="275"/>
      <c r="L173" s="275"/>
      <c r="M173" s="275"/>
    </row>
    <row r="174" spans="8:13" ht="12.75">
      <c r="H174" s="275"/>
      <c r="I174" s="275"/>
      <c r="J174" s="275"/>
      <c r="K174" s="275"/>
      <c r="L174" s="275"/>
      <c r="M174" s="275"/>
    </row>
    <row r="175" spans="8:13" ht="12.75">
      <c r="H175" s="275"/>
      <c r="I175" s="275"/>
      <c r="J175" s="275"/>
      <c r="K175" s="275"/>
      <c r="L175" s="275"/>
      <c r="M175" s="275"/>
    </row>
    <row r="176" spans="8:13" ht="12.75">
      <c r="H176" s="275"/>
      <c r="I176" s="275"/>
      <c r="J176" s="275"/>
      <c r="K176" s="275"/>
      <c r="L176" s="275"/>
      <c r="M176" s="275"/>
    </row>
    <row r="177" spans="8:13" ht="12.75">
      <c r="H177" s="275"/>
      <c r="I177" s="275"/>
      <c r="J177" s="275"/>
      <c r="K177" s="275"/>
      <c r="L177" s="275"/>
      <c r="M177" s="275"/>
    </row>
    <row r="178" spans="8:13" ht="12.75">
      <c r="H178" s="275"/>
      <c r="I178" s="275"/>
      <c r="J178" s="275"/>
      <c r="K178" s="275"/>
      <c r="L178" s="275"/>
      <c r="M178" s="275"/>
    </row>
    <row r="179" spans="8:13" ht="12.75">
      <c r="H179" s="275"/>
      <c r="I179" s="275"/>
      <c r="J179" s="275"/>
      <c r="K179" s="275"/>
      <c r="L179" s="275"/>
      <c r="M179" s="275"/>
    </row>
    <row r="180" spans="8:13" ht="12.75">
      <c r="H180" s="275"/>
      <c r="I180" s="275"/>
      <c r="J180" s="275"/>
      <c r="K180" s="275"/>
      <c r="L180" s="275"/>
      <c r="M180" s="275"/>
    </row>
    <row r="181" spans="8:13" ht="12.75">
      <c r="H181" s="275"/>
      <c r="I181" s="275"/>
      <c r="J181" s="275"/>
      <c r="K181" s="275"/>
      <c r="L181" s="275"/>
      <c r="M181" s="275"/>
    </row>
    <row r="182" spans="8:13" ht="12.75">
      <c r="H182" s="275"/>
      <c r="I182" s="275"/>
      <c r="J182" s="275"/>
      <c r="K182" s="275"/>
      <c r="L182" s="275"/>
      <c r="M182" s="275"/>
    </row>
    <row r="183" spans="8:13" ht="12.75">
      <c r="H183" s="275"/>
      <c r="I183" s="275"/>
      <c r="J183" s="275"/>
      <c r="K183" s="275"/>
      <c r="L183" s="275"/>
      <c r="M183" s="275"/>
    </row>
    <row r="184" spans="8:13" ht="12.75">
      <c r="H184" s="275"/>
      <c r="I184" s="275"/>
      <c r="J184" s="275"/>
      <c r="K184" s="275"/>
      <c r="L184" s="275"/>
      <c r="M184" s="275"/>
    </row>
    <row r="185" spans="8:13" ht="12.75">
      <c r="H185" s="275"/>
      <c r="I185" s="275"/>
      <c r="J185" s="275"/>
      <c r="K185" s="275"/>
      <c r="L185" s="275"/>
      <c r="M185" s="275"/>
    </row>
    <row r="186" spans="8:13" ht="12.75">
      <c r="H186" s="275"/>
      <c r="I186" s="275"/>
      <c r="J186" s="275"/>
      <c r="K186" s="275"/>
      <c r="L186" s="275"/>
      <c r="M186" s="275"/>
    </row>
    <row r="187" spans="8:13" ht="12.75">
      <c r="H187" s="275"/>
      <c r="I187" s="275"/>
      <c r="J187" s="275"/>
      <c r="K187" s="275"/>
      <c r="L187" s="275"/>
      <c r="M187" s="275"/>
    </row>
    <row r="188" spans="8:13" ht="12.75">
      <c r="H188" s="275"/>
      <c r="I188" s="275"/>
      <c r="J188" s="275"/>
      <c r="K188" s="275"/>
      <c r="L188" s="275"/>
      <c r="M188" s="275"/>
    </row>
    <row r="189" spans="8:13" ht="12.75">
      <c r="H189" s="275"/>
      <c r="I189" s="275"/>
      <c r="J189" s="275"/>
      <c r="K189" s="275"/>
      <c r="L189" s="275"/>
      <c r="M189" s="275"/>
    </row>
    <row r="190" spans="8:13" ht="12.75">
      <c r="H190" s="275"/>
      <c r="I190" s="275"/>
      <c r="J190" s="275"/>
      <c r="K190" s="275"/>
      <c r="L190" s="275"/>
      <c r="M190" s="275"/>
    </row>
    <row r="191" spans="8:13" ht="12.75">
      <c r="H191" s="275"/>
      <c r="I191" s="275"/>
      <c r="J191" s="275"/>
      <c r="K191" s="275"/>
      <c r="L191" s="275"/>
      <c r="M191" s="275"/>
    </row>
    <row r="192" spans="8:13" ht="12.75">
      <c r="H192" s="275"/>
      <c r="I192" s="275"/>
      <c r="J192" s="275"/>
      <c r="K192" s="275"/>
      <c r="L192" s="275"/>
      <c r="M192" s="275"/>
    </row>
    <row r="193" spans="8:13" ht="12.75">
      <c r="H193" s="275"/>
      <c r="I193" s="275"/>
      <c r="J193" s="275"/>
      <c r="K193" s="275"/>
      <c r="L193" s="275"/>
      <c r="M193" s="275"/>
    </row>
    <row r="194" spans="8:13" ht="12.75">
      <c r="H194" s="275"/>
      <c r="I194" s="275"/>
      <c r="J194" s="275"/>
      <c r="K194" s="275"/>
      <c r="L194" s="275"/>
      <c r="M194" s="275"/>
    </row>
    <row r="195" spans="8:13" ht="12.75">
      <c r="H195" s="275"/>
      <c r="I195" s="275"/>
      <c r="J195" s="275"/>
      <c r="K195" s="275"/>
      <c r="L195" s="275"/>
      <c r="M195" s="275"/>
    </row>
    <row r="196" spans="8:13" ht="12.75">
      <c r="H196" s="275"/>
      <c r="I196" s="275"/>
      <c r="J196" s="275"/>
      <c r="K196" s="275"/>
      <c r="L196" s="275"/>
      <c r="M196" s="275"/>
    </row>
  </sheetData>
  <sheetProtection password="C690" sheet="1" objects="1" scenarios="1" selectLockedCells="1" selectUnlockedCells="1"/>
  <mergeCells count="46">
    <mergeCell ref="A18:D18"/>
    <mergeCell ref="A17:D17"/>
    <mergeCell ref="A16:D16"/>
    <mergeCell ref="A15:D15"/>
    <mergeCell ref="A22:E22"/>
    <mergeCell ref="A21:E21"/>
    <mergeCell ref="A49:D49"/>
    <mergeCell ref="A50:D50"/>
    <mergeCell ref="A27:F27"/>
    <mergeCell ref="A31:D31"/>
    <mergeCell ref="A46:D46"/>
    <mergeCell ref="A47:D47"/>
    <mergeCell ref="A53:D53"/>
    <mergeCell ref="A54:D54"/>
    <mergeCell ref="A24:E24"/>
    <mergeCell ref="A23:E23"/>
    <mergeCell ref="A51:D51"/>
    <mergeCell ref="A52:D52"/>
    <mergeCell ref="A41:D41"/>
    <mergeCell ref="A42:D42"/>
    <mergeCell ref="A43:D43"/>
    <mergeCell ref="A44:D44"/>
    <mergeCell ref="A45:D45"/>
    <mergeCell ref="A48:D48"/>
    <mergeCell ref="A37:D37"/>
    <mergeCell ref="A38:D38"/>
    <mergeCell ref="A39:D39"/>
    <mergeCell ref="A40:D40"/>
    <mergeCell ref="A33:D33"/>
    <mergeCell ref="A34:D34"/>
    <mergeCell ref="A35:D35"/>
    <mergeCell ref="A36:D36"/>
    <mergeCell ref="A25:E25"/>
    <mergeCell ref="A29:D29"/>
    <mergeCell ref="A30:D30"/>
    <mergeCell ref="A32:D32"/>
    <mergeCell ref="A20:E20"/>
    <mergeCell ref="A8:E8"/>
    <mergeCell ref="A1:B1"/>
    <mergeCell ref="A3:G3"/>
    <mergeCell ref="A5:E5"/>
    <mergeCell ref="A6:E6"/>
    <mergeCell ref="A7:E7"/>
    <mergeCell ref="A14:D14"/>
    <mergeCell ref="A13:D13"/>
    <mergeCell ref="A19:D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4" width="12.7109375" style="0" customWidth="1"/>
    <col min="5" max="5" width="4.00390625" style="0" customWidth="1"/>
    <col min="6" max="6" width="12.7109375" style="0" customWidth="1"/>
    <col min="7" max="7" width="4.00390625" style="0" customWidth="1"/>
    <col min="8" max="22" width="12.7109375" style="0" customWidth="1"/>
  </cols>
  <sheetData>
    <row r="1" spans="2:7" ht="12.75">
      <c r="B1" s="1" t="s">
        <v>0</v>
      </c>
      <c r="C1" s="372"/>
      <c r="D1" s="372"/>
      <c r="G1" s="232"/>
    </row>
    <row r="2" spans="2:7" ht="12.75">
      <c r="B2" s="1" t="s">
        <v>1</v>
      </c>
      <c r="C2" s="372"/>
      <c r="D2" s="372"/>
      <c r="G2" s="232"/>
    </row>
    <row r="3" spans="2:7" ht="12.75">
      <c r="B3" s="2"/>
      <c r="C3" s="373" t="s">
        <v>347</v>
      </c>
      <c r="D3" s="373"/>
      <c r="G3" s="231"/>
    </row>
    <row r="5" spans="1:7" ht="12.75">
      <c r="A5" s="19" t="s">
        <v>195</v>
      </c>
      <c r="B5" s="19"/>
      <c r="C5" s="3"/>
      <c r="D5" s="20"/>
      <c r="E5" s="24"/>
      <c r="F5" s="3"/>
      <c r="G5" s="3"/>
    </row>
    <row r="6" spans="1:7" ht="12.75">
      <c r="A6" s="3"/>
      <c r="B6" s="3"/>
      <c r="C6" s="3"/>
      <c r="D6" s="20"/>
      <c r="E6" s="24"/>
      <c r="F6" s="3"/>
      <c r="G6" s="3"/>
    </row>
    <row r="7" spans="1:7" ht="12.75">
      <c r="A7" s="22" t="s">
        <v>200</v>
      </c>
      <c r="B7" s="22"/>
      <c r="C7" s="28"/>
      <c r="D7" s="44"/>
      <c r="E7" s="37"/>
      <c r="F7" s="28"/>
      <c r="G7" s="3"/>
    </row>
    <row r="8" spans="1:7" ht="12.75">
      <c r="A8" s="21"/>
      <c r="B8" s="21"/>
      <c r="C8" s="3"/>
      <c r="D8" s="20"/>
      <c r="E8" s="24"/>
      <c r="F8" s="3"/>
      <c r="G8" s="3"/>
    </row>
    <row r="9" spans="1:7" ht="12.75">
      <c r="A9" s="376" t="s">
        <v>201</v>
      </c>
      <c r="B9" s="376"/>
      <c r="C9" s="116"/>
      <c r="D9" s="24"/>
      <c r="E9" s="3"/>
      <c r="F9" s="3"/>
      <c r="G9" s="3"/>
    </row>
    <row r="10" spans="1:7" ht="12.75">
      <c r="A10" s="376" t="s">
        <v>39</v>
      </c>
      <c r="B10" s="376"/>
      <c r="C10" s="120"/>
      <c r="D10" s="24"/>
      <c r="E10" s="3"/>
      <c r="F10" s="40"/>
      <c r="G10" s="3"/>
    </row>
    <row r="11" spans="1:7" ht="13.5" thickBot="1">
      <c r="A11" s="376" t="s">
        <v>202</v>
      </c>
      <c r="B11" s="376"/>
      <c r="C11" s="147"/>
      <c r="D11" s="46">
        <f>IF(C11="","",IF(C11=110000,"Correct!","Try again!"))</f>
      </c>
      <c r="E11" s="39"/>
      <c r="F11" s="12"/>
      <c r="G11" s="3"/>
    </row>
    <row r="12" spans="1:7" ht="13.5" thickTop="1">
      <c r="A12" s="254"/>
      <c r="B12" s="254"/>
      <c r="C12" s="280"/>
      <c r="D12" s="46"/>
      <c r="E12" s="39"/>
      <c r="F12" s="12"/>
      <c r="G12" s="3"/>
    </row>
    <row r="13" spans="1:7" ht="12.75">
      <c r="A13" s="376"/>
      <c r="B13" s="376"/>
      <c r="C13" s="46"/>
      <c r="D13" s="256"/>
      <c r="E13" s="364" t="s">
        <v>42</v>
      </c>
      <c r="F13" s="364"/>
      <c r="G13" s="3"/>
    </row>
    <row r="14" spans="1:7" ht="12.75">
      <c r="A14" s="389" t="s">
        <v>203</v>
      </c>
      <c r="B14" s="389"/>
      <c r="C14" s="6"/>
      <c r="D14" s="109" t="s">
        <v>41</v>
      </c>
      <c r="E14" s="379" t="s">
        <v>44</v>
      </c>
      <c r="F14" s="379"/>
      <c r="G14" s="3"/>
    </row>
    <row r="15" spans="1:7" ht="12.75">
      <c r="A15" s="386" t="s">
        <v>53</v>
      </c>
      <c r="B15" s="386"/>
      <c r="C15" s="16"/>
      <c r="D15" s="79" t="s">
        <v>45</v>
      </c>
      <c r="E15" s="365" t="s">
        <v>43</v>
      </c>
      <c r="F15" s="365"/>
      <c r="G15" s="3"/>
    </row>
    <row r="16" spans="1:7" ht="12.75">
      <c r="A16" s="376" t="s">
        <v>204</v>
      </c>
      <c r="B16" s="376"/>
      <c r="C16" s="153"/>
      <c r="D16" s="122"/>
      <c r="E16" s="362"/>
      <c r="F16" s="363"/>
      <c r="G16" s="3"/>
    </row>
    <row r="17" spans="1:7" ht="12.75">
      <c r="A17" s="376" t="s">
        <v>67</v>
      </c>
      <c r="B17" s="376"/>
      <c r="C17" s="121"/>
      <c r="D17" s="123"/>
      <c r="E17" s="355"/>
      <c r="F17" s="356"/>
      <c r="G17" s="3"/>
    </row>
    <row r="18" spans="1:7" ht="13.5" thickBot="1">
      <c r="A18" s="376" t="s">
        <v>40</v>
      </c>
      <c r="B18" s="376"/>
      <c r="C18" s="108"/>
      <c r="D18" s="3"/>
      <c r="E18" s="381"/>
      <c r="F18" s="361"/>
      <c r="G18" s="3"/>
    </row>
    <row r="19" spans="1:7" ht="13.5" thickTop="1">
      <c r="A19" s="3"/>
      <c r="B19" s="3"/>
      <c r="C19" s="29">
        <f>IF(C17="","",IF(C17=50000,"Correct!","Try again!"))</f>
      </c>
      <c r="D19" s="6"/>
      <c r="E19" s="354">
        <f>IF(E18="","",IF(E18=15000,"Correct!","Try again!"))</f>
      </c>
      <c r="F19" s="354"/>
      <c r="G19" s="3"/>
    </row>
    <row r="20" spans="1:7" ht="12.75">
      <c r="A20" s="16"/>
      <c r="B20" s="16"/>
      <c r="C20" s="3"/>
      <c r="D20" s="6"/>
      <c r="E20" s="29"/>
      <c r="F20" s="29"/>
      <c r="G20" s="3"/>
    </row>
    <row r="21" spans="1:7" ht="12.75">
      <c r="A21" s="22" t="s">
        <v>206</v>
      </c>
      <c r="B21" s="22"/>
      <c r="C21" s="28"/>
      <c r="D21" s="28"/>
      <c r="E21" s="28"/>
      <c r="F21" s="28"/>
      <c r="G21" s="3"/>
    </row>
    <row r="22" spans="1:7" ht="12.75">
      <c r="A22" s="47"/>
      <c r="B22" s="47"/>
      <c r="C22" s="3"/>
      <c r="D22" s="3"/>
      <c r="E22" s="3"/>
      <c r="F22" s="3"/>
      <c r="G22" s="3"/>
    </row>
    <row r="23" spans="1:7" ht="12.75">
      <c r="A23" s="386" t="s">
        <v>205</v>
      </c>
      <c r="B23" s="386"/>
      <c r="C23" s="386"/>
      <c r="D23" s="124"/>
      <c r="E23" s="3"/>
      <c r="F23" s="3"/>
      <c r="G23" s="3"/>
    </row>
    <row r="24" spans="1:7" ht="12.75">
      <c r="A24" s="386" t="s">
        <v>54</v>
      </c>
      <c r="B24" s="386"/>
      <c r="C24" s="386"/>
      <c r="D24" s="126"/>
      <c r="E24" s="3"/>
      <c r="F24" s="3"/>
      <c r="G24" s="3"/>
    </row>
    <row r="25" spans="1:7" ht="12.75">
      <c r="A25" s="386" t="s">
        <v>55</v>
      </c>
      <c r="B25" s="386"/>
      <c r="C25" s="386"/>
      <c r="D25" s="125"/>
      <c r="E25" s="3"/>
      <c r="F25" s="3"/>
      <c r="G25" s="3"/>
    </row>
    <row r="26" spans="1:7" ht="12.75">
      <c r="A26" s="386" t="s">
        <v>56</v>
      </c>
      <c r="B26" s="386"/>
      <c r="C26" s="386"/>
      <c r="D26" s="127"/>
      <c r="E26" s="3"/>
      <c r="F26" s="3"/>
      <c r="G26" s="3"/>
    </row>
    <row r="27" spans="1:7" ht="13.5" thickBot="1">
      <c r="A27" s="386" t="s">
        <v>57</v>
      </c>
      <c r="B27" s="386"/>
      <c r="C27" s="386"/>
      <c r="D27" s="108"/>
      <c r="E27" s="32"/>
      <c r="F27" s="3"/>
      <c r="G27" s="3"/>
    </row>
    <row r="28" spans="1:7" ht="13.5" thickTop="1">
      <c r="A28" s="386" t="s">
        <v>197</v>
      </c>
      <c r="B28" s="386"/>
      <c r="C28" s="386"/>
      <c r="D28" s="41">
        <f>IF(D27="","",IF(D27=200000,"Correct!","Try again!"))</f>
      </c>
      <c r="E28" s="29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1" spans="1:10" ht="12.75">
      <c r="A31" s="19" t="s">
        <v>58</v>
      </c>
      <c r="B31" s="19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379" t="s">
        <v>207</v>
      </c>
      <c r="B33" s="379"/>
      <c r="C33" s="379"/>
      <c r="D33" s="379"/>
      <c r="E33" s="379"/>
      <c r="F33" s="379"/>
      <c r="G33" s="379"/>
      <c r="H33" s="379"/>
      <c r="I33" s="379"/>
      <c r="J33" s="6"/>
    </row>
    <row r="34" spans="1:10" ht="12.75">
      <c r="A34" s="379" t="s">
        <v>23</v>
      </c>
      <c r="B34" s="379"/>
      <c r="C34" s="379"/>
      <c r="D34" s="379"/>
      <c r="E34" s="379"/>
      <c r="F34" s="379"/>
      <c r="G34" s="379"/>
      <c r="H34" s="379"/>
      <c r="I34" s="379"/>
      <c r="J34" s="6"/>
    </row>
    <row r="35" spans="1:10" ht="12.75">
      <c r="A35" s="388" t="s">
        <v>198</v>
      </c>
      <c r="B35" s="388"/>
      <c r="C35" s="388"/>
      <c r="D35" s="388"/>
      <c r="E35" s="388"/>
      <c r="F35" s="388"/>
      <c r="G35" s="388"/>
      <c r="H35" s="388"/>
      <c r="I35" s="388"/>
      <c r="J35" s="6"/>
    </row>
    <row r="36" spans="1:10" ht="12.75">
      <c r="A36" s="26"/>
      <c r="B36" s="26"/>
      <c r="C36" s="13"/>
      <c r="D36" s="13"/>
      <c r="E36" s="13"/>
      <c r="F36" s="13"/>
      <c r="G36" s="13"/>
      <c r="H36" s="6"/>
      <c r="I36" s="6"/>
      <c r="J36" s="6"/>
    </row>
    <row r="37" spans="1:10" ht="12.75">
      <c r="A37" s="19"/>
      <c r="B37" s="19"/>
      <c r="C37" s="109"/>
      <c r="D37" s="109"/>
      <c r="E37" s="152" t="s">
        <v>24</v>
      </c>
      <c r="F37" s="152"/>
      <c r="G37" s="152"/>
      <c r="H37" s="152"/>
      <c r="I37" s="109" t="s">
        <v>25</v>
      </c>
      <c r="J37" s="6"/>
    </row>
    <row r="38" spans="1:10" ht="12.75">
      <c r="A38" s="79" t="s">
        <v>15</v>
      </c>
      <c r="B38" s="79"/>
      <c r="C38" s="79" t="s">
        <v>177</v>
      </c>
      <c r="D38" s="79" t="s">
        <v>178</v>
      </c>
      <c r="E38" s="38"/>
      <c r="F38" s="79" t="s">
        <v>10</v>
      </c>
      <c r="G38" s="18"/>
      <c r="H38" s="79" t="s">
        <v>11</v>
      </c>
      <c r="I38" s="79" t="s">
        <v>26</v>
      </c>
      <c r="J38" s="6"/>
    </row>
    <row r="39" spans="1:10" ht="12.75">
      <c r="A39" s="387" t="s">
        <v>28</v>
      </c>
      <c r="B39" s="387"/>
      <c r="C39" s="258">
        <v>-610000</v>
      </c>
      <c r="D39" s="258">
        <v>-370000</v>
      </c>
      <c r="E39" s="67"/>
      <c r="F39" s="134"/>
      <c r="G39" s="67"/>
      <c r="H39" s="134"/>
      <c r="I39" s="264"/>
      <c r="J39" s="29">
        <f>IF(I39="","",IF(I39=-980000,"Correct!","Try again!"))</f>
      </c>
    </row>
    <row r="40" spans="1:10" ht="12.75">
      <c r="A40" s="386" t="s">
        <v>33</v>
      </c>
      <c r="B40" s="386"/>
      <c r="C40" s="128">
        <v>270000</v>
      </c>
      <c r="D40" s="128">
        <v>140000</v>
      </c>
      <c r="E40" s="68"/>
      <c r="F40" s="135"/>
      <c r="G40" s="68"/>
      <c r="H40" s="135"/>
      <c r="I40" s="139"/>
      <c r="J40" s="29">
        <f>IF(I40="","",IF(I40=410000,"Correct!","Try again!"))</f>
      </c>
    </row>
    <row r="41" spans="1:10" ht="12.75">
      <c r="A41" s="386" t="s">
        <v>59</v>
      </c>
      <c r="B41" s="386"/>
      <c r="C41" s="128">
        <v>115000</v>
      </c>
      <c r="D41" s="128">
        <v>80000</v>
      </c>
      <c r="E41" s="69"/>
      <c r="F41" s="135"/>
      <c r="G41" s="68"/>
      <c r="H41" s="135"/>
      <c r="I41" s="139"/>
      <c r="J41" s="29">
        <f>IF(I41="","",IF(I41=210000,"Correct!","Try again!"))</f>
      </c>
    </row>
    <row r="42" spans="1:10" ht="12.75">
      <c r="A42" s="386" t="s">
        <v>50</v>
      </c>
      <c r="B42" s="386"/>
      <c r="C42" s="128">
        <v>-5000</v>
      </c>
      <c r="D42" s="128">
        <v>0</v>
      </c>
      <c r="E42" s="70"/>
      <c r="F42" s="134"/>
      <c r="G42" s="70"/>
      <c r="H42" s="134"/>
      <c r="I42" s="140"/>
      <c r="J42" s="29">
        <f>IF(I42="","",IF(I42=0,"Correct!","Try again!"))</f>
      </c>
    </row>
    <row r="43" spans="1:10" ht="13.5" thickBot="1">
      <c r="A43" s="386" t="s">
        <v>35</v>
      </c>
      <c r="B43" s="386"/>
      <c r="C43" s="259">
        <f>SUM(C39:C42)</f>
        <v>-230000</v>
      </c>
      <c r="D43" s="259">
        <f>SUM(D39:D42)</f>
        <v>-150000</v>
      </c>
      <c r="E43" s="32"/>
      <c r="F43" s="128"/>
      <c r="G43" s="32"/>
      <c r="H43" s="128"/>
      <c r="I43" s="265"/>
      <c r="J43" s="29">
        <f>IF(I43="","",IF(I43=-360000,"Correct!","Try again!"))</f>
      </c>
    </row>
    <row r="44" spans="1:10" ht="13.5" thickTop="1">
      <c r="A44" s="376"/>
      <c r="B44" s="376"/>
      <c r="C44" s="129"/>
      <c r="D44" s="129"/>
      <c r="E44" s="6"/>
      <c r="F44" s="129"/>
      <c r="G44" s="6"/>
      <c r="H44" s="129"/>
      <c r="I44" s="129"/>
      <c r="J44" s="29"/>
    </row>
    <row r="45" spans="1:10" ht="12.75">
      <c r="A45" s="376" t="s">
        <v>208</v>
      </c>
      <c r="B45" s="376"/>
      <c r="C45" s="97">
        <v>-880000</v>
      </c>
      <c r="D45" s="97"/>
      <c r="E45" s="71"/>
      <c r="F45" s="136"/>
      <c r="G45" s="71"/>
      <c r="H45" s="136"/>
      <c r="I45" s="264"/>
      <c r="J45" s="29">
        <f>IF(I45="","",IF(I45=-1080000,"Correct!","Try again!"))</f>
      </c>
    </row>
    <row r="46" spans="1:10" ht="12.75">
      <c r="A46" s="376"/>
      <c r="B46" s="376"/>
      <c r="C46" s="97"/>
      <c r="D46" s="97">
        <v>-490000</v>
      </c>
      <c r="E46" s="71"/>
      <c r="F46" s="136"/>
      <c r="G46" s="67"/>
      <c r="H46" s="134"/>
      <c r="I46" s="139"/>
      <c r="J46" s="29">
        <f>IF(I46="","",IF(I46=0,"Correct!","Try again!"))</f>
      </c>
    </row>
    <row r="47" spans="1:10" ht="12.75">
      <c r="A47" s="376" t="s">
        <v>35</v>
      </c>
      <c r="B47" s="376"/>
      <c r="C47" s="129">
        <f>C43</f>
        <v>-230000</v>
      </c>
      <c r="D47" s="96">
        <f>D43</f>
        <v>-150000</v>
      </c>
      <c r="E47" s="68"/>
      <c r="F47" s="135"/>
      <c r="G47" s="68"/>
      <c r="H47" s="141"/>
      <c r="I47" s="139"/>
      <c r="J47" s="29">
        <f>IF(I47="","",IF(I47=-360000,"Correct!","Try again!"))</f>
      </c>
    </row>
    <row r="48" spans="1:10" ht="12.75">
      <c r="A48" s="376" t="s">
        <v>29</v>
      </c>
      <c r="B48" s="376"/>
      <c r="C48" s="130">
        <v>90000</v>
      </c>
      <c r="D48" s="130">
        <v>5000</v>
      </c>
      <c r="E48" s="70"/>
      <c r="F48" s="134"/>
      <c r="G48" s="72"/>
      <c r="H48" s="137"/>
      <c r="I48" s="142"/>
      <c r="J48" s="29">
        <f>IF(I48="","",IF(I48=90000,"Correct!","Try again!"))</f>
      </c>
    </row>
    <row r="49" spans="1:10" ht="13.5" thickBot="1">
      <c r="A49" s="376" t="s">
        <v>209</v>
      </c>
      <c r="B49" s="376"/>
      <c r="C49" s="260">
        <f>SUM(C45:C48)</f>
        <v>-1020000</v>
      </c>
      <c r="D49" s="261">
        <f>SUM(D45:D48)</f>
        <v>-635000</v>
      </c>
      <c r="E49" s="6"/>
      <c r="F49" s="129"/>
      <c r="G49" s="6"/>
      <c r="H49" s="129"/>
      <c r="I49" s="265"/>
      <c r="J49" s="29">
        <f>IF(I49="","",IF(I49=-1350000,"Correct!","Try again!"))</f>
      </c>
    </row>
    <row r="50" spans="1:10" ht="13.5" thickTop="1">
      <c r="A50" s="376"/>
      <c r="B50" s="376"/>
      <c r="C50" s="129"/>
      <c r="D50" s="129"/>
      <c r="E50" s="6"/>
      <c r="F50" s="129"/>
      <c r="G50" s="6"/>
      <c r="H50" s="129"/>
      <c r="I50" s="129"/>
      <c r="J50" s="29"/>
    </row>
    <row r="51" spans="1:10" ht="12.75">
      <c r="A51" s="376" t="s">
        <v>3</v>
      </c>
      <c r="B51" s="376"/>
      <c r="C51" s="97">
        <v>110000</v>
      </c>
      <c r="D51" s="97">
        <v>15000</v>
      </c>
      <c r="E51" s="67"/>
      <c r="F51" s="134"/>
      <c r="G51" s="67"/>
      <c r="H51" s="134"/>
      <c r="I51" s="264"/>
      <c r="J51" s="29">
        <f>IF(I51="","",IF(I51=125000,"Correct!","Try again!"))</f>
      </c>
    </row>
    <row r="52" spans="1:10" ht="12.75">
      <c r="A52" s="376" t="s">
        <v>4</v>
      </c>
      <c r="B52" s="376"/>
      <c r="C52" s="96">
        <v>380000</v>
      </c>
      <c r="D52" s="96">
        <v>220000</v>
      </c>
      <c r="E52" s="68"/>
      <c r="F52" s="135"/>
      <c r="G52" s="68"/>
      <c r="H52" s="135"/>
      <c r="I52" s="139"/>
      <c r="J52" s="29">
        <f>IF(I52="","",IF(I52=600000,"Correct!","Try again!"))</f>
      </c>
    </row>
    <row r="53" spans="1:10" ht="12.75">
      <c r="A53" s="376" t="s">
        <v>5</v>
      </c>
      <c r="B53" s="376"/>
      <c r="C53" s="131">
        <v>560000</v>
      </c>
      <c r="D53" s="96">
        <v>280000</v>
      </c>
      <c r="E53" s="69"/>
      <c r="F53" s="135"/>
      <c r="G53" s="68"/>
      <c r="H53" s="135"/>
      <c r="I53" s="139"/>
      <c r="J53" s="29">
        <f>IF(I53="","",IF(I53=840000,"Correct!","Try again!"))</f>
      </c>
    </row>
    <row r="54" spans="1:10" ht="12.75">
      <c r="A54" s="376" t="s">
        <v>196</v>
      </c>
      <c r="B54" s="376"/>
      <c r="C54" s="131">
        <v>470000</v>
      </c>
      <c r="D54" s="96">
        <v>0</v>
      </c>
      <c r="E54" s="68"/>
      <c r="F54" s="135"/>
      <c r="G54" s="68"/>
      <c r="H54" s="135"/>
      <c r="I54" s="139"/>
      <c r="J54" s="29">
        <f>IF(I54="","",IF(I54=0,"Correct!","Try again!"))</f>
      </c>
    </row>
    <row r="55" spans="1:10" ht="12.75">
      <c r="A55" s="376"/>
      <c r="B55" s="376"/>
      <c r="C55" s="131"/>
      <c r="D55" s="96"/>
      <c r="E55" s="69"/>
      <c r="F55" s="135"/>
      <c r="G55" s="69"/>
      <c r="H55" s="135"/>
      <c r="I55" s="139"/>
      <c r="J55" s="29"/>
    </row>
    <row r="56" spans="1:10" ht="12.75">
      <c r="A56" s="376" t="s">
        <v>192</v>
      </c>
      <c r="B56" s="376"/>
      <c r="C56" s="131">
        <v>460000</v>
      </c>
      <c r="D56" s="96">
        <v>340000</v>
      </c>
      <c r="E56" s="69"/>
      <c r="F56" s="135"/>
      <c r="G56" s="69"/>
      <c r="H56" s="135"/>
      <c r="I56" s="139"/>
      <c r="J56" s="29">
        <f>IF(I56="","",IF(I56=800000,"Correct!","Try again!"))</f>
      </c>
    </row>
    <row r="57" spans="1:10" ht="12.75">
      <c r="A57" s="376" t="s">
        <v>193</v>
      </c>
      <c r="B57" s="376"/>
      <c r="C57" s="131">
        <v>920000</v>
      </c>
      <c r="D57" s="96">
        <v>380000</v>
      </c>
      <c r="E57" s="69"/>
      <c r="F57" s="135"/>
      <c r="G57" s="69"/>
      <c r="H57" s="135"/>
      <c r="I57" s="139"/>
      <c r="J57" s="29">
        <f>IF(I57="","",IF(I57=1310000,"Correct!","Try again!"))</f>
      </c>
    </row>
    <row r="58" spans="1:10" ht="12.75">
      <c r="A58" s="376" t="s">
        <v>51</v>
      </c>
      <c r="B58" s="376"/>
      <c r="C58" s="96">
        <v>0</v>
      </c>
      <c r="D58" s="96">
        <v>0</v>
      </c>
      <c r="E58" s="69"/>
      <c r="F58" s="137"/>
      <c r="G58" s="69"/>
      <c r="H58" s="137"/>
      <c r="I58" s="140"/>
      <c r="J58" s="29">
        <f>IF(I58="","",IF(I58=25000,"Correct!","Try again!"))</f>
      </c>
    </row>
    <row r="59" spans="1:10" ht="13.5" thickBot="1">
      <c r="A59" s="376" t="s">
        <v>36</v>
      </c>
      <c r="B59" s="376"/>
      <c r="C59" s="260">
        <f>SUM(C51:C58)</f>
        <v>2900000</v>
      </c>
      <c r="D59" s="260">
        <f>SUM(D51:D58)</f>
        <v>1235000</v>
      </c>
      <c r="E59" s="9"/>
      <c r="F59" s="96"/>
      <c r="G59" s="9"/>
      <c r="H59" s="96"/>
      <c r="I59" s="263"/>
      <c r="J59" s="29">
        <f>IF(I59="","",IF(I59=3700000,"Correct!","Try again!"))</f>
      </c>
    </row>
    <row r="60" spans="1:10" ht="13.5" thickTop="1">
      <c r="A60" s="376"/>
      <c r="B60" s="376"/>
      <c r="C60" s="132"/>
      <c r="D60" s="132"/>
      <c r="E60" s="9"/>
      <c r="F60" s="96"/>
      <c r="G60" s="9"/>
      <c r="H60" s="96"/>
      <c r="I60" s="132"/>
      <c r="J60" s="29"/>
    </row>
    <row r="61" spans="1:10" ht="12.75">
      <c r="A61" s="376" t="s">
        <v>37</v>
      </c>
      <c r="B61" s="376"/>
      <c r="C61" s="96">
        <v>-780000</v>
      </c>
      <c r="D61" s="96">
        <v>-470000</v>
      </c>
      <c r="E61" s="71"/>
      <c r="F61" s="136"/>
      <c r="G61" s="71"/>
      <c r="H61" s="136"/>
      <c r="I61" s="143"/>
      <c r="J61" s="29">
        <f>IF(I61="","",IF(I61=-1250000,"Correct!","Try again!"))</f>
      </c>
    </row>
    <row r="62" spans="1:10" ht="12.75">
      <c r="A62" s="376" t="s">
        <v>60</v>
      </c>
      <c r="B62" s="376"/>
      <c r="C62" s="96">
        <v>-300000</v>
      </c>
      <c r="D62" s="96">
        <v>0</v>
      </c>
      <c r="E62" s="73"/>
      <c r="F62" s="136"/>
      <c r="G62" s="71"/>
      <c r="H62" s="136"/>
      <c r="I62" s="143"/>
      <c r="J62" s="29">
        <f>IF(I62="","",IF(I62=-300000,"Correct!","Try again!"))</f>
      </c>
    </row>
    <row r="63" spans="1:10" ht="12.75">
      <c r="A63" s="376" t="s">
        <v>22</v>
      </c>
      <c r="B63" s="376"/>
      <c r="C63" s="133">
        <v>-500000</v>
      </c>
      <c r="D63" s="96">
        <v>-100000</v>
      </c>
      <c r="E63" s="74"/>
      <c r="F63" s="135"/>
      <c r="G63" s="68"/>
      <c r="H63" s="135"/>
      <c r="I63" s="139"/>
      <c r="J63" s="29">
        <f>IF(I63="","",IF(I63=-500000,"Correct!","Try again!"))</f>
      </c>
    </row>
    <row r="64" spans="1:10" ht="12.75">
      <c r="A64" s="376" t="s">
        <v>17</v>
      </c>
      <c r="B64" s="376"/>
      <c r="C64" s="133">
        <v>-300000</v>
      </c>
      <c r="D64" s="96">
        <v>-30000</v>
      </c>
      <c r="E64" s="80"/>
      <c r="F64" s="135"/>
      <c r="G64" s="68"/>
      <c r="H64" s="135"/>
      <c r="I64" s="143"/>
      <c r="J64" s="29">
        <f>IF(I64="","",IF(I64=-300000,"Correct!","Try again!"))</f>
      </c>
    </row>
    <row r="65" spans="1:10" ht="12.75">
      <c r="A65" s="376" t="s">
        <v>209</v>
      </c>
      <c r="B65" s="376"/>
      <c r="C65" s="130">
        <f>C49</f>
        <v>-1020000</v>
      </c>
      <c r="D65" s="130">
        <f>D49</f>
        <v>-635000</v>
      </c>
      <c r="E65" s="75"/>
      <c r="F65" s="257"/>
      <c r="G65" s="76"/>
      <c r="H65" s="257"/>
      <c r="I65" s="145"/>
      <c r="J65" s="29">
        <f>IF(I65="","",IF(I65=-1350000,"Correct!","Try again!"))</f>
      </c>
    </row>
    <row r="66" spans="1:10" ht="13.5" thickBot="1">
      <c r="A66" s="376" t="s">
        <v>38</v>
      </c>
      <c r="B66" s="376"/>
      <c r="C66" s="261">
        <f>SUM(C61:C65)</f>
        <v>-2900000</v>
      </c>
      <c r="D66" s="261">
        <f>SUM(D61:D65)</f>
        <v>-1235000</v>
      </c>
      <c r="E66" s="34"/>
      <c r="F66" s="266"/>
      <c r="G66" s="9"/>
      <c r="H66" s="267"/>
      <c r="I66" s="262">
        <f>SUM(I61:I65)</f>
        <v>0</v>
      </c>
      <c r="J66" s="29" t="str">
        <f>IF(I66="","",IF(I66=-3700000,"Correct!","Try again!"))</f>
        <v>Try again!</v>
      </c>
    </row>
    <row r="67" spans="1:10" ht="13.5" thickTop="1">
      <c r="A67" s="3"/>
      <c r="B67" s="3"/>
      <c r="C67" s="3"/>
      <c r="D67" s="3"/>
      <c r="E67" s="3"/>
      <c r="F67" s="41">
        <f>IF(F66="","",IF(F66=890000,"Correct!","Try again!"))</f>
      </c>
      <c r="G67" s="3"/>
      <c r="H67" s="41">
        <f>IF(H66="","",IF(H66=890000,"Correct!","Try again!"))</f>
      </c>
      <c r="I67" s="3"/>
      <c r="J67" s="3"/>
    </row>
    <row r="68" spans="1:10" ht="12.75">
      <c r="A68" s="376" t="s">
        <v>32</v>
      </c>
      <c r="B68" s="376"/>
      <c r="C68" s="376"/>
      <c r="D68" s="3"/>
      <c r="E68" s="3"/>
      <c r="F68" s="42"/>
      <c r="G68" s="3"/>
      <c r="H68" s="42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8" ht="12.75">
      <c r="A70" s="151"/>
      <c r="B70" s="151"/>
      <c r="C70" s="151"/>
      <c r="D70" s="151"/>
      <c r="E70" s="151"/>
      <c r="F70" s="151"/>
      <c r="G70" s="151"/>
      <c r="H70" s="151"/>
    </row>
    <row r="71" spans="1:9" ht="12.75">
      <c r="A71" s="30" t="s">
        <v>62</v>
      </c>
      <c r="B71" s="30"/>
      <c r="C71" s="16"/>
      <c r="D71" s="16"/>
      <c r="E71" s="16"/>
      <c r="F71" s="16"/>
      <c r="G71" s="32"/>
      <c r="H71" s="49"/>
      <c r="I71" s="49"/>
    </row>
    <row r="72" spans="1:9" ht="12.75">
      <c r="A72" s="18" t="s">
        <v>194</v>
      </c>
      <c r="B72" s="18"/>
      <c r="C72" s="11"/>
      <c r="D72" s="11"/>
      <c r="E72" s="11"/>
      <c r="F72" s="11"/>
      <c r="G72" s="32"/>
      <c r="H72" s="49"/>
      <c r="I72" s="49"/>
    </row>
    <row r="73" spans="1:9" ht="12.75">
      <c r="A73" s="6"/>
      <c r="B73" s="6"/>
      <c r="C73" s="6"/>
      <c r="D73" s="6"/>
      <c r="E73" s="6"/>
      <c r="F73" s="6"/>
      <c r="G73" s="6"/>
      <c r="H73" s="5"/>
      <c r="I73" s="5"/>
    </row>
    <row r="74" spans="1:7" ht="12.75">
      <c r="A74" s="3"/>
      <c r="B74" s="3"/>
      <c r="C74" s="14" t="s">
        <v>61</v>
      </c>
      <c r="D74" s="3"/>
      <c r="E74" s="3"/>
      <c r="F74" s="3"/>
      <c r="G74" s="3"/>
    </row>
    <row r="75" spans="1:7" ht="12.75">
      <c r="A75" s="23" t="s">
        <v>9</v>
      </c>
      <c r="B75" s="23"/>
      <c r="C75" s="23" t="s">
        <v>20</v>
      </c>
      <c r="D75" s="3"/>
      <c r="E75" s="3"/>
      <c r="F75" s="3"/>
      <c r="G75" s="3"/>
    </row>
    <row r="76" spans="1:7" ht="12.75">
      <c r="A76" s="384"/>
      <c r="B76" s="385"/>
      <c r="C76" s="148"/>
      <c r="D76" s="29">
        <f>IF(C76="","",IF(C76=135000,"Correct!","Try again!"))</f>
      </c>
      <c r="E76" s="3"/>
      <c r="F76" s="3"/>
      <c r="G76" s="3"/>
    </row>
    <row r="77" spans="1:7" ht="12.75">
      <c r="A77" s="382"/>
      <c r="B77" s="383"/>
      <c r="C77" s="149"/>
      <c r="D77" s="29">
        <f>IF(C77="","",IF(C77=1080000,"Correct!","Try again!"))</f>
      </c>
      <c r="E77" s="3"/>
      <c r="F77" s="3"/>
      <c r="G77" s="3"/>
    </row>
    <row r="78" spans="1:7" ht="12.75">
      <c r="A78" s="360"/>
      <c r="B78" s="351"/>
      <c r="C78" s="150"/>
      <c r="D78" s="29">
        <f>IF(C78="","",IF(C78=800000,"Correct!","Try again!"))</f>
      </c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48" t="s">
        <v>63</v>
      </c>
      <c r="B81" s="48"/>
      <c r="C81" s="45"/>
      <c r="D81" s="45"/>
      <c r="E81" s="45"/>
      <c r="F81" s="45"/>
      <c r="G81" s="3"/>
    </row>
    <row r="82" spans="1:7" ht="12.75">
      <c r="A82" s="30" t="s">
        <v>199</v>
      </c>
      <c r="B82" s="30"/>
      <c r="C82" s="16"/>
      <c r="D82" s="16"/>
      <c r="E82" s="16"/>
      <c r="F82" s="16"/>
      <c r="G82" s="3"/>
    </row>
    <row r="83" spans="1:7" ht="12.75">
      <c r="A83" s="18" t="s">
        <v>64</v>
      </c>
      <c r="B83" s="18"/>
      <c r="C83" s="18"/>
      <c r="D83" s="18"/>
      <c r="E83" s="18"/>
      <c r="F83" s="18"/>
      <c r="G83" s="3"/>
    </row>
    <row r="84" spans="1:7" ht="12.75">
      <c r="A84" s="6"/>
      <c r="B84" s="6"/>
      <c r="C84" s="6"/>
      <c r="D84" s="6"/>
      <c r="E84" s="6"/>
      <c r="F84" s="6"/>
      <c r="G84" s="3"/>
    </row>
    <row r="85" spans="1:7" ht="12.75">
      <c r="A85" s="353"/>
      <c r="B85" s="353"/>
      <c r="C85" s="353"/>
      <c r="D85" s="353"/>
      <c r="E85" s="353"/>
      <c r="F85" s="353"/>
      <c r="G85" s="3"/>
    </row>
    <row r="86" spans="1:7" ht="12.75">
      <c r="A86" s="366"/>
      <c r="B86" s="366"/>
      <c r="C86" s="366"/>
      <c r="D86" s="366"/>
      <c r="E86" s="366"/>
      <c r="F86" s="366"/>
      <c r="G86" s="3"/>
    </row>
    <row r="87" spans="1:7" ht="12.75">
      <c r="A87" s="366"/>
      <c r="B87" s="366"/>
      <c r="C87" s="366"/>
      <c r="D87" s="366"/>
      <c r="E87" s="366"/>
      <c r="F87" s="366"/>
      <c r="G87" s="3"/>
    </row>
    <row r="88" spans="1:7" ht="12.75">
      <c r="A88" s="366"/>
      <c r="B88" s="366"/>
      <c r="C88" s="366"/>
      <c r="D88" s="366"/>
      <c r="E88" s="366"/>
      <c r="F88" s="366"/>
      <c r="G88" s="3"/>
    </row>
    <row r="89" spans="1:7" ht="12.75">
      <c r="A89" s="366"/>
      <c r="B89" s="366"/>
      <c r="C89" s="366"/>
      <c r="D89" s="366"/>
      <c r="E89" s="366"/>
      <c r="F89" s="366"/>
      <c r="G89" s="3"/>
    </row>
    <row r="90" spans="1:7" ht="12.75">
      <c r="A90" s="366"/>
      <c r="B90" s="366"/>
      <c r="C90" s="366"/>
      <c r="D90" s="366"/>
      <c r="E90" s="366"/>
      <c r="F90" s="366"/>
      <c r="G90" s="3"/>
    </row>
    <row r="91" spans="1:7" ht="12.75">
      <c r="A91" s="358"/>
      <c r="B91" s="366"/>
      <c r="C91" s="366"/>
      <c r="D91" s="366"/>
      <c r="E91" s="366"/>
      <c r="F91" s="366"/>
      <c r="G91" s="3"/>
    </row>
    <row r="92" spans="1:7" ht="12.75">
      <c r="A92" s="353"/>
      <c r="B92" s="353"/>
      <c r="C92" s="353"/>
      <c r="D92" s="353"/>
      <c r="E92" s="353"/>
      <c r="F92" s="353"/>
      <c r="G92" s="3"/>
    </row>
    <row r="93" spans="1:7" ht="12.75">
      <c r="A93" s="366"/>
      <c r="B93" s="366"/>
      <c r="C93" s="366"/>
      <c r="D93" s="366"/>
      <c r="E93" s="366"/>
      <c r="F93" s="366"/>
      <c r="G93" s="3"/>
    </row>
    <row r="94" spans="1:7" ht="12.75">
      <c r="A94" s="359"/>
      <c r="B94" s="353"/>
      <c r="C94" s="353"/>
      <c r="D94" s="353"/>
      <c r="E94" s="353"/>
      <c r="F94" s="353"/>
      <c r="G94" s="3"/>
    </row>
    <row r="95" spans="1:7" ht="12.75">
      <c r="A95" s="366"/>
      <c r="B95" s="366"/>
      <c r="C95" s="366"/>
      <c r="D95" s="366"/>
      <c r="E95" s="366"/>
      <c r="F95" s="366"/>
      <c r="G95" s="3"/>
    </row>
    <row r="96" spans="1:7" ht="12.75">
      <c r="A96" s="357"/>
      <c r="B96" s="357"/>
      <c r="C96" s="357"/>
      <c r="D96" s="357"/>
      <c r="E96" s="357"/>
      <c r="F96" s="357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48" t="s">
        <v>65</v>
      </c>
      <c r="B99" s="48"/>
      <c r="C99" s="45"/>
      <c r="D99" s="45"/>
      <c r="E99" s="45"/>
      <c r="F99" s="45"/>
      <c r="G99" s="3"/>
    </row>
    <row r="100" spans="1:7" ht="12.75">
      <c r="A100" s="18" t="s">
        <v>66</v>
      </c>
      <c r="B100" s="18"/>
      <c r="C100" s="18"/>
      <c r="D100" s="18"/>
      <c r="E100" s="18"/>
      <c r="F100" s="18"/>
      <c r="G100" s="3"/>
    </row>
    <row r="101" spans="1:7" ht="12.75">
      <c r="A101" s="6"/>
      <c r="B101" s="6"/>
      <c r="C101" s="6"/>
      <c r="D101" s="6"/>
      <c r="E101" s="6"/>
      <c r="F101" s="6"/>
      <c r="G101" s="3"/>
    </row>
    <row r="102" spans="1:7" ht="12.75">
      <c r="A102" s="353"/>
      <c r="B102" s="353"/>
      <c r="C102" s="353"/>
      <c r="D102" s="353"/>
      <c r="E102" s="353"/>
      <c r="F102" s="353"/>
      <c r="G102" s="3"/>
    </row>
    <row r="103" spans="1:7" ht="12.75">
      <c r="A103" s="366"/>
      <c r="B103" s="366"/>
      <c r="C103" s="366"/>
      <c r="D103" s="366"/>
      <c r="E103" s="366"/>
      <c r="F103" s="366"/>
      <c r="G103" s="3"/>
    </row>
    <row r="104" spans="1:7" ht="12.75">
      <c r="A104" s="366"/>
      <c r="B104" s="366"/>
      <c r="C104" s="366"/>
      <c r="D104" s="366"/>
      <c r="E104" s="366"/>
      <c r="F104" s="366"/>
      <c r="G104" s="3"/>
    </row>
    <row r="105" spans="1:7" ht="12.75">
      <c r="A105" s="366"/>
      <c r="B105" s="366"/>
      <c r="C105" s="366"/>
      <c r="D105" s="366"/>
      <c r="E105" s="366"/>
      <c r="F105" s="366"/>
      <c r="G105" s="3"/>
    </row>
    <row r="106" spans="1:7" ht="12.75">
      <c r="A106" s="366"/>
      <c r="B106" s="366"/>
      <c r="C106" s="366"/>
      <c r="D106" s="366"/>
      <c r="E106" s="366"/>
      <c r="F106" s="366"/>
      <c r="G106" s="3"/>
    </row>
    <row r="107" spans="1:7" ht="12.75">
      <c r="A107" s="357"/>
      <c r="B107" s="357"/>
      <c r="C107" s="357"/>
      <c r="D107" s="357"/>
      <c r="E107" s="357"/>
      <c r="F107" s="357"/>
      <c r="G107" s="3"/>
    </row>
    <row r="108" spans="1:7" ht="12.75">
      <c r="A108" s="3"/>
      <c r="B108" s="3"/>
      <c r="C108" s="3"/>
      <c r="D108" s="3"/>
      <c r="E108" s="3"/>
      <c r="F108" s="3"/>
      <c r="G108" s="3"/>
    </row>
  </sheetData>
  <sheetProtection password="C690" sheet="1" objects="1" scenarios="1" selectLockedCells="1"/>
  <mergeCells count="78">
    <mergeCell ref="A18:B18"/>
    <mergeCell ref="A17:B17"/>
    <mergeCell ref="A9:B9"/>
    <mergeCell ref="A16:B16"/>
    <mergeCell ref="A15:B15"/>
    <mergeCell ref="A14:B14"/>
    <mergeCell ref="A13:B13"/>
    <mergeCell ref="A11:B11"/>
    <mergeCell ref="A10:B10"/>
    <mergeCell ref="A26:C26"/>
    <mergeCell ref="A25:C25"/>
    <mergeCell ref="A24:C24"/>
    <mergeCell ref="A23:C23"/>
    <mergeCell ref="A40:B40"/>
    <mergeCell ref="A39:B39"/>
    <mergeCell ref="A28:C28"/>
    <mergeCell ref="A27:C27"/>
    <mergeCell ref="A35:I35"/>
    <mergeCell ref="A34:I34"/>
    <mergeCell ref="A33:I33"/>
    <mergeCell ref="C3:D3"/>
    <mergeCell ref="C2:D2"/>
    <mergeCell ref="C1:D1"/>
    <mergeCell ref="A78:B78"/>
    <mergeCell ref="A77:B77"/>
    <mergeCell ref="A76:B76"/>
    <mergeCell ref="A66:B66"/>
    <mergeCell ref="A65:B65"/>
    <mergeCell ref="A64:B64"/>
    <mergeCell ref="A63:B63"/>
    <mergeCell ref="A102:F102"/>
    <mergeCell ref="A107:F107"/>
    <mergeCell ref="A103:F103"/>
    <mergeCell ref="A104:F104"/>
    <mergeCell ref="A105:F105"/>
    <mergeCell ref="A106:F106"/>
    <mergeCell ref="A96:F96"/>
    <mergeCell ref="A90:F90"/>
    <mergeCell ref="A91:F91"/>
    <mergeCell ref="A92:F92"/>
    <mergeCell ref="A93:F93"/>
    <mergeCell ref="A95:F95"/>
    <mergeCell ref="A94:F94"/>
    <mergeCell ref="A62:B62"/>
    <mergeCell ref="A61:B61"/>
    <mergeCell ref="A68:C68"/>
    <mergeCell ref="E19:F19"/>
    <mergeCell ref="A54:B54"/>
    <mergeCell ref="A53:B53"/>
    <mergeCell ref="A52:B52"/>
    <mergeCell ref="A51:B51"/>
    <mergeCell ref="A50:B50"/>
    <mergeCell ref="A49:B49"/>
    <mergeCell ref="A89:F89"/>
    <mergeCell ref="A85:F85"/>
    <mergeCell ref="A86:F86"/>
    <mergeCell ref="A87:F87"/>
    <mergeCell ref="A88:F88"/>
    <mergeCell ref="E13:F13"/>
    <mergeCell ref="E14:F14"/>
    <mergeCell ref="E15:F15"/>
    <mergeCell ref="A59:B59"/>
    <mergeCell ref="A58:B58"/>
    <mergeCell ref="A57:B57"/>
    <mergeCell ref="A56:B56"/>
    <mergeCell ref="E17:F17"/>
    <mergeCell ref="A48:B48"/>
    <mergeCell ref="A47:B47"/>
    <mergeCell ref="A55:B55"/>
    <mergeCell ref="A60:B60"/>
    <mergeCell ref="E18:F18"/>
    <mergeCell ref="E16:F16"/>
    <mergeCell ref="A46:B46"/>
    <mergeCell ref="A45:B45"/>
    <mergeCell ref="A44:B44"/>
    <mergeCell ref="A43:B43"/>
    <mergeCell ref="A42:B42"/>
    <mergeCell ref="A41:B41"/>
  </mergeCells>
  <dataValidations count="1">
    <dataValidation type="list" allowBlank="1" showInputMessage="1" showErrorMessage="1" sqref="G61:G65 E39:E42 G39:G42 E45:E48 G45:G48 E51:E58 E61:E65 G51:G58">
      <formula1>"[A], [C], [D], [E], [ I ], [S]"</formula1>
    </dataValidation>
  </dataValidations>
  <printOptions horizontalCentered="1"/>
  <pageMargins left="0.45" right="0.45" top="1" bottom="1" header="0.5" footer="0.5"/>
  <pageSetup horizontalDpi="300" verticalDpi="300" orientation="portrait" scale="90" r:id="rId3"/>
  <rowBreaks count="2" manualBreakCount="2">
    <brk id="30" max="255" man="1"/>
    <brk id="7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21" width="12.7109375" style="0" customWidth="1"/>
  </cols>
  <sheetData>
    <row r="1" spans="1:2" ht="12.75">
      <c r="A1" s="378" t="s">
        <v>346</v>
      </c>
      <c r="B1" s="378"/>
    </row>
    <row r="3" spans="1:7" ht="12.75">
      <c r="A3" s="379" t="s">
        <v>325</v>
      </c>
      <c r="B3" s="379"/>
      <c r="C3" s="379"/>
      <c r="D3" s="379"/>
      <c r="E3" s="379"/>
      <c r="F3" s="379"/>
      <c r="G3" s="379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76" t="s">
        <v>179</v>
      </c>
      <c r="B5" s="376"/>
      <c r="C5" s="376"/>
      <c r="D5" s="376"/>
      <c r="E5" s="376"/>
      <c r="F5" s="7">
        <v>1</v>
      </c>
      <c r="G5" s="3"/>
    </row>
    <row r="6" spans="1:7" ht="12.75">
      <c r="A6" s="376" t="s">
        <v>182</v>
      </c>
      <c r="B6" s="376"/>
      <c r="C6" s="376"/>
      <c r="D6" s="376"/>
      <c r="E6" s="376"/>
      <c r="F6" s="3"/>
      <c r="G6" s="3"/>
    </row>
    <row r="7" spans="1:7" ht="12.75">
      <c r="A7" s="376" t="s">
        <v>188</v>
      </c>
      <c r="B7" s="376"/>
      <c r="C7" s="376"/>
      <c r="D7" s="376"/>
      <c r="E7" s="376"/>
      <c r="F7" s="99">
        <v>20000</v>
      </c>
      <c r="G7" s="3"/>
    </row>
    <row r="8" spans="1:7" ht="12.75">
      <c r="A8" s="376" t="s">
        <v>2</v>
      </c>
      <c r="B8" s="376"/>
      <c r="C8" s="376"/>
      <c r="D8" s="376"/>
      <c r="E8" s="376"/>
      <c r="F8" s="98"/>
      <c r="G8" s="3"/>
    </row>
    <row r="9" spans="1:7" ht="12.75">
      <c r="A9" s="376" t="s">
        <v>183</v>
      </c>
      <c r="B9" s="376"/>
      <c r="C9" s="376"/>
      <c r="D9" s="376"/>
      <c r="E9" s="376"/>
      <c r="F9" s="115">
        <v>23.5</v>
      </c>
      <c r="G9" s="3"/>
    </row>
    <row r="10" spans="1:7" ht="12.75">
      <c r="A10" s="376" t="s">
        <v>180</v>
      </c>
      <c r="B10" s="376"/>
      <c r="C10" s="376"/>
      <c r="D10" s="376"/>
      <c r="E10" s="376"/>
      <c r="F10" s="99">
        <v>230000</v>
      </c>
      <c r="G10" s="3"/>
    </row>
    <row r="11" spans="1:7" ht="12.75">
      <c r="A11" s="376" t="s">
        <v>181</v>
      </c>
      <c r="B11" s="376"/>
      <c r="C11" s="376"/>
      <c r="D11" s="376"/>
      <c r="E11" s="376"/>
      <c r="F11" s="99">
        <v>360000</v>
      </c>
      <c r="G11" s="3"/>
    </row>
    <row r="12" spans="1:7" ht="12.75">
      <c r="A12" s="376" t="s">
        <v>184</v>
      </c>
      <c r="B12" s="376"/>
      <c r="C12" s="376"/>
      <c r="D12" s="376"/>
      <c r="E12" s="376"/>
      <c r="F12" s="99">
        <v>60000</v>
      </c>
      <c r="G12" s="3"/>
    </row>
    <row r="13" spans="1:7" ht="12.75">
      <c r="A13" s="376" t="s">
        <v>185</v>
      </c>
      <c r="B13" s="376"/>
      <c r="C13" s="376"/>
      <c r="D13" s="376"/>
      <c r="E13" s="376"/>
      <c r="F13" s="96">
        <v>6</v>
      </c>
      <c r="G13" s="3"/>
    </row>
    <row r="14" spans="1:7" ht="12.75">
      <c r="A14" s="376" t="s">
        <v>187</v>
      </c>
      <c r="B14" s="376"/>
      <c r="C14" s="376"/>
      <c r="D14" s="376"/>
      <c r="E14" s="376"/>
      <c r="F14" s="100">
        <v>50000</v>
      </c>
      <c r="G14" s="3"/>
    </row>
    <row r="15" spans="1:7" ht="12.75">
      <c r="A15" s="376" t="s">
        <v>186</v>
      </c>
      <c r="B15" s="376"/>
      <c r="C15" s="376"/>
      <c r="D15" s="376"/>
      <c r="E15" s="376"/>
      <c r="F15" s="96">
        <v>10</v>
      </c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109" t="s">
        <v>177</v>
      </c>
      <c r="F17" s="109" t="s">
        <v>178</v>
      </c>
      <c r="G17" s="3"/>
    </row>
    <row r="18" spans="1:7" ht="12.75">
      <c r="A18" s="3"/>
      <c r="B18" s="3"/>
      <c r="C18" s="3"/>
      <c r="D18" s="3"/>
      <c r="E18" s="109" t="s">
        <v>16</v>
      </c>
      <c r="F18" s="109" t="s">
        <v>16</v>
      </c>
      <c r="G18" s="3"/>
    </row>
    <row r="19" spans="1:7" ht="12.75">
      <c r="A19" s="3"/>
      <c r="B19" s="3"/>
      <c r="C19" s="3"/>
      <c r="D19" s="3"/>
      <c r="E19" s="110">
        <v>41639</v>
      </c>
      <c r="F19" s="110">
        <v>41639</v>
      </c>
      <c r="G19" s="3"/>
    </row>
    <row r="20" spans="1:7" ht="12.75">
      <c r="A20" s="380" t="s">
        <v>28</v>
      </c>
      <c r="B20" s="380"/>
      <c r="C20" s="380"/>
      <c r="D20" s="380"/>
      <c r="E20" s="112">
        <v>-610000</v>
      </c>
      <c r="F20" s="112">
        <v>-370000</v>
      </c>
      <c r="G20" s="3"/>
    </row>
    <row r="21" spans="1:7" ht="12.75">
      <c r="A21" s="380" t="s">
        <v>33</v>
      </c>
      <c r="B21" s="380"/>
      <c r="C21" s="380"/>
      <c r="D21" s="380"/>
      <c r="E21" s="111">
        <v>270000</v>
      </c>
      <c r="F21" s="111">
        <v>140000</v>
      </c>
      <c r="G21" s="3"/>
    </row>
    <row r="22" spans="1:7" ht="12.75">
      <c r="A22" s="380" t="s">
        <v>59</v>
      </c>
      <c r="B22" s="380"/>
      <c r="C22" s="380"/>
      <c r="D22" s="380"/>
      <c r="E22" s="111">
        <v>115000</v>
      </c>
      <c r="F22" s="111">
        <v>80000</v>
      </c>
      <c r="G22" s="3"/>
    </row>
    <row r="23" spans="1:7" ht="12.75">
      <c r="A23" s="380" t="s">
        <v>50</v>
      </c>
      <c r="B23" s="380"/>
      <c r="C23" s="380"/>
      <c r="D23" s="380"/>
      <c r="E23" s="111">
        <v>-5000</v>
      </c>
      <c r="F23" s="111">
        <v>0</v>
      </c>
      <c r="G23" s="3"/>
    </row>
    <row r="24" spans="1:7" ht="13.5" thickBot="1">
      <c r="A24" s="380" t="s">
        <v>326</v>
      </c>
      <c r="B24" s="380"/>
      <c r="C24" s="380"/>
      <c r="D24" s="380"/>
      <c r="E24" s="113">
        <f>SUM(E20:E23)</f>
        <v>-230000</v>
      </c>
      <c r="F24" s="113">
        <f>SUM(F20:F23)</f>
        <v>-150000</v>
      </c>
      <c r="G24" s="3"/>
    </row>
    <row r="25" spans="1:7" ht="13.5" thickTop="1">
      <c r="A25" s="380"/>
      <c r="B25" s="380"/>
      <c r="C25" s="380"/>
      <c r="D25" s="380"/>
      <c r="E25" s="111"/>
      <c r="F25" s="111"/>
      <c r="G25" s="3"/>
    </row>
    <row r="26" spans="1:7" ht="12.75">
      <c r="A26" s="376" t="s">
        <v>327</v>
      </c>
      <c r="B26" s="376"/>
      <c r="C26" s="376"/>
      <c r="D26" s="376"/>
      <c r="E26" s="114">
        <v>-880000</v>
      </c>
      <c r="F26" s="114">
        <v>-490000</v>
      </c>
      <c r="G26" s="3"/>
    </row>
    <row r="27" spans="1:7" ht="12.75">
      <c r="A27" s="376" t="s">
        <v>35</v>
      </c>
      <c r="B27" s="376"/>
      <c r="C27" s="376"/>
      <c r="D27" s="376"/>
      <c r="E27" s="111">
        <v>-230000</v>
      </c>
      <c r="F27" s="111">
        <f>F24</f>
        <v>-150000</v>
      </c>
      <c r="G27" s="3"/>
    </row>
    <row r="28" spans="1:7" ht="12.75">
      <c r="A28" s="376" t="s">
        <v>29</v>
      </c>
      <c r="B28" s="376"/>
      <c r="C28" s="376"/>
      <c r="D28" s="376"/>
      <c r="E28" s="111">
        <v>90000</v>
      </c>
      <c r="F28" s="111">
        <v>5000</v>
      </c>
      <c r="G28" s="3"/>
    </row>
    <row r="29" spans="1:7" ht="13.5" thickBot="1">
      <c r="A29" s="376" t="s">
        <v>328</v>
      </c>
      <c r="B29" s="376"/>
      <c r="C29" s="376"/>
      <c r="D29" s="376"/>
      <c r="E29" s="113">
        <f>SUM(E26:E28)</f>
        <v>-1020000</v>
      </c>
      <c r="F29" s="113">
        <f>SUM(F26:F28)</f>
        <v>-635000</v>
      </c>
      <c r="G29" s="3"/>
    </row>
    <row r="30" spans="1:7" ht="13.5" thickTop="1">
      <c r="A30" s="380"/>
      <c r="B30" s="380"/>
      <c r="C30" s="380"/>
      <c r="D30" s="380"/>
      <c r="E30" s="111"/>
      <c r="F30" s="111"/>
      <c r="G30" s="3"/>
    </row>
    <row r="31" spans="1:7" ht="12.75">
      <c r="A31" s="376" t="s">
        <v>3</v>
      </c>
      <c r="B31" s="376"/>
      <c r="C31" s="376"/>
      <c r="D31" s="376"/>
      <c r="E31" s="112">
        <v>110000</v>
      </c>
      <c r="F31" s="112">
        <v>15000</v>
      </c>
      <c r="G31" s="3"/>
    </row>
    <row r="32" spans="1:7" ht="12.75">
      <c r="A32" s="376" t="s">
        <v>4</v>
      </c>
      <c r="B32" s="376"/>
      <c r="C32" s="376"/>
      <c r="D32" s="376"/>
      <c r="E32" s="111">
        <v>380000</v>
      </c>
      <c r="F32" s="111">
        <v>220000</v>
      </c>
      <c r="G32" s="3"/>
    </row>
    <row r="33" spans="1:7" ht="12.75">
      <c r="A33" s="376" t="s">
        <v>5</v>
      </c>
      <c r="B33" s="376"/>
      <c r="C33" s="376"/>
      <c r="D33" s="376"/>
      <c r="E33" s="111">
        <v>560000</v>
      </c>
      <c r="F33" s="111">
        <v>280000</v>
      </c>
      <c r="G33" s="3"/>
    </row>
    <row r="34" spans="1:7" ht="12.75">
      <c r="A34" s="376" t="s">
        <v>191</v>
      </c>
      <c r="B34" s="376"/>
      <c r="C34" s="376"/>
      <c r="D34" s="376"/>
      <c r="E34" s="111">
        <v>470000</v>
      </c>
      <c r="F34" s="111">
        <v>0</v>
      </c>
      <c r="G34" s="3"/>
    </row>
    <row r="35" spans="1:7" ht="12.75">
      <c r="A35" s="376" t="s">
        <v>192</v>
      </c>
      <c r="B35" s="376"/>
      <c r="C35" s="376"/>
      <c r="D35" s="376"/>
      <c r="E35" s="111">
        <v>460000</v>
      </c>
      <c r="F35" s="111">
        <v>340000</v>
      </c>
      <c r="G35" s="3"/>
    </row>
    <row r="36" spans="1:7" ht="12.75">
      <c r="A36" s="376" t="s">
        <v>193</v>
      </c>
      <c r="B36" s="376"/>
      <c r="C36" s="376"/>
      <c r="D36" s="376"/>
      <c r="E36" s="111">
        <v>920000</v>
      </c>
      <c r="F36" s="111">
        <v>380000</v>
      </c>
      <c r="G36" s="3"/>
    </row>
    <row r="37" spans="1:7" ht="13.5" thickBot="1">
      <c r="A37" s="376" t="s">
        <v>329</v>
      </c>
      <c r="B37" s="376"/>
      <c r="C37" s="376"/>
      <c r="D37" s="376"/>
      <c r="E37" s="113">
        <f>SUM(E31:E36)</f>
        <v>2900000</v>
      </c>
      <c r="F37" s="113">
        <f>SUM(F31:F36)</f>
        <v>1235000</v>
      </c>
      <c r="G37" s="3"/>
    </row>
    <row r="38" spans="1:7" ht="13.5" thickTop="1">
      <c r="A38" s="376"/>
      <c r="B38" s="376"/>
      <c r="C38" s="376"/>
      <c r="D38" s="376"/>
      <c r="E38" s="111"/>
      <c r="F38" s="111"/>
      <c r="G38" s="3"/>
    </row>
    <row r="39" spans="1:7" ht="12.75">
      <c r="A39" s="376" t="s">
        <v>37</v>
      </c>
      <c r="B39" s="376"/>
      <c r="C39" s="376"/>
      <c r="D39" s="376"/>
      <c r="E39" s="112">
        <v>-780000</v>
      </c>
      <c r="F39" s="112">
        <v>-470000</v>
      </c>
      <c r="G39" s="3"/>
    </row>
    <row r="40" spans="1:7" ht="12.75">
      <c r="A40" s="380" t="s">
        <v>49</v>
      </c>
      <c r="B40" s="380"/>
      <c r="C40" s="380"/>
      <c r="D40" s="380"/>
      <c r="E40" s="111">
        <v>-300000</v>
      </c>
      <c r="F40" s="111">
        <v>0</v>
      </c>
      <c r="G40" s="3"/>
    </row>
    <row r="41" spans="1:7" ht="12.75">
      <c r="A41" s="376" t="s">
        <v>22</v>
      </c>
      <c r="B41" s="376"/>
      <c r="C41" s="376"/>
      <c r="D41" s="376"/>
      <c r="E41" s="111">
        <v>-500000</v>
      </c>
      <c r="F41" s="111">
        <v>-100000</v>
      </c>
      <c r="G41" s="3"/>
    </row>
    <row r="42" spans="1:7" ht="12.75">
      <c r="A42" s="376" t="s">
        <v>17</v>
      </c>
      <c r="B42" s="376"/>
      <c r="C42" s="376"/>
      <c r="D42" s="376"/>
      <c r="E42" s="111">
        <v>-300000</v>
      </c>
      <c r="F42" s="111">
        <v>-30000</v>
      </c>
      <c r="G42" s="3"/>
    </row>
    <row r="43" spans="1:7" ht="12.75">
      <c r="A43" s="376" t="s">
        <v>190</v>
      </c>
      <c r="B43" s="376"/>
      <c r="C43" s="376"/>
      <c r="D43" s="376"/>
      <c r="E43" s="111">
        <f>E29</f>
        <v>-1020000</v>
      </c>
      <c r="F43" s="111">
        <f>F29</f>
        <v>-635000</v>
      </c>
      <c r="G43" s="3"/>
    </row>
    <row r="44" spans="1:7" ht="13.5" thickBot="1">
      <c r="A44" s="376" t="s">
        <v>330</v>
      </c>
      <c r="B44" s="376"/>
      <c r="C44" s="376"/>
      <c r="D44" s="376"/>
      <c r="E44" s="113">
        <f>SUM(E39:E43)</f>
        <v>-2900000</v>
      </c>
      <c r="F44" s="113">
        <f>SUM(F39:F43)</f>
        <v>-1235000</v>
      </c>
      <c r="G44" s="3"/>
    </row>
    <row r="45" spans="1:7" ht="13.5" thickTop="1">
      <c r="A45" s="3"/>
      <c r="B45" s="4"/>
      <c r="C45" s="4"/>
      <c r="D45" s="4"/>
      <c r="E45" s="4"/>
      <c r="F45" s="3"/>
      <c r="G45" s="3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</sheetData>
  <sheetProtection password="C690" sheet="1" objects="1" scenarios="1" selectLockedCells="1" selectUnlockedCells="1"/>
  <mergeCells count="38">
    <mergeCell ref="A21:D21"/>
    <mergeCell ref="A20:D20"/>
    <mergeCell ref="A25:D25"/>
    <mergeCell ref="A24:D24"/>
    <mergeCell ref="A23:D23"/>
    <mergeCell ref="A22:D22"/>
    <mergeCell ref="A29:D29"/>
    <mergeCell ref="A28:D28"/>
    <mergeCell ref="A27:D27"/>
    <mergeCell ref="A26:D26"/>
    <mergeCell ref="A33:D33"/>
    <mergeCell ref="A32:D32"/>
    <mergeCell ref="A31:D31"/>
    <mergeCell ref="A30:D30"/>
    <mergeCell ref="A37:D37"/>
    <mergeCell ref="A36:D36"/>
    <mergeCell ref="A35:D35"/>
    <mergeCell ref="A34:D34"/>
    <mergeCell ref="A7:E7"/>
    <mergeCell ref="A6:E6"/>
    <mergeCell ref="A5:E5"/>
    <mergeCell ref="A44:D44"/>
    <mergeCell ref="A43:D43"/>
    <mergeCell ref="A42:D42"/>
    <mergeCell ref="A41:D41"/>
    <mergeCell ref="A40:D40"/>
    <mergeCell ref="A39:D39"/>
    <mergeCell ref="A38:D38"/>
    <mergeCell ref="A3:G3"/>
    <mergeCell ref="A1:B1"/>
    <mergeCell ref="A15:E15"/>
    <mergeCell ref="A14:E14"/>
    <mergeCell ref="A13:E13"/>
    <mergeCell ref="A12:E12"/>
    <mergeCell ref="A11:E11"/>
    <mergeCell ref="A10:E10"/>
    <mergeCell ref="A9:E9"/>
    <mergeCell ref="A8:E8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3"/>
  <sheetViews>
    <sheetView showGridLines="0" zoomScalePageLayoutView="0" workbookViewId="0" topLeftCell="A1">
      <selection activeCell="D1" sqref="D1:F1"/>
    </sheetView>
  </sheetViews>
  <sheetFormatPr defaultColWidth="9.140625" defaultRowHeight="12.75"/>
  <cols>
    <col min="1" max="4" width="12.7109375" style="0" customWidth="1"/>
    <col min="5" max="5" width="4.00390625" style="0" customWidth="1"/>
    <col min="6" max="6" width="12.7109375" style="0" customWidth="1"/>
    <col min="7" max="7" width="4.00390625" style="0" customWidth="1"/>
    <col min="8" max="22" width="12.7109375" style="0" customWidth="1"/>
  </cols>
  <sheetData>
    <row r="1" spans="3:9" ht="12.75">
      <c r="C1" s="1" t="s">
        <v>0</v>
      </c>
      <c r="D1" s="372"/>
      <c r="E1" s="372"/>
      <c r="F1" s="372"/>
      <c r="I1" s="232"/>
    </row>
    <row r="2" spans="3:9" ht="12.75">
      <c r="C2" s="1" t="s">
        <v>1</v>
      </c>
      <c r="D2" s="372"/>
      <c r="E2" s="372"/>
      <c r="F2" s="372"/>
      <c r="I2" s="232"/>
    </row>
    <row r="3" spans="3:9" ht="12.75">
      <c r="C3" s="2"/>
      <c r="D3" s="373" t="s">
        <v>240</v>
      </c>
      <c r="E3" s="373"/>
      <c r="F3" s="373"/>
      <c r="I3" s="231"/>
    </row>
    <row r="5" spans="1:7" ht="12.75">
      <c r="A5" s="3"/>
      <c r="B5" s="3"/>
      <c r="C5" s="3"/>
      <c r="D5" s="20"/>
      <c r="E5" s="24"/>
      <c r="F5" s="3"/>
      <c r="G5" s="3"/>
    </row>
    <row r="6" spans="1:7" ht="12.75">
      <c r="A6" s="38" t="s">
        <v>81</v>
      </c>
      <c r="B6" s="38"/>
      <c r="C6" s="28"/>
      <c r="D6" s="44"/>
      <c r="E6" s="37"/>
      <c r="F6" s="28"/>
      <c r="G6" s="3"/>
    </row>
    <row r="7" spans="1:7" ht="12.75">
      <c r="A7" s="21"/>
      <c r="B7" s="21"/>
      <c r="C7" s="3"/>
      <c r="D7" s="20"/>
      <c r="E7" s="24"/>
      <c r="F7" s="3"/>
      <c r="G7" s="3"/>
    </row>
    <row r="8" spans="1:7" ht="12.75">
      <c r="A8" s="165"/>
      <c r="B8" s="165"/>
      <c r="C8" s="19"/>
      <c r="D8" s="109" t="s">
        <v>41</v>
      </c>
      <c r="E8" s="25" t="s">
        <v>44</v>
      </c>
      <c r="F8" s="25"/>
      <c r="G8" s="3"/>
    </row>
    <row r="9" spans="1:7" ht="12.75">
      <c r="A9" s="18" t="s">
        <v>214</v>
      </c>
      <c r="B9" s="18"/>
      <c r="C9" s="18"/>
      <c r="D9" s="79" t="s">
        <v>45</v>
      </c>
      <c r="E9" s="152" t="s">
        <v>43</v>
      </c>
      <c r="F9" s="152"/>
      <c r="G9" s="3"/>
    </row>
    <row r="10" spans="1:7" ht="12.75">
      <c r="A10" s="387" t="s">
        <v>70</v>
      </c>
      <c r="B10" s="387"/>
      <c r="C10" s="159"/>
      <c r="D10" s="81"/>
      <c r="E10" s="362"/>
      <c r="F10" s="363"/>
      <c r="G10" s="3"/>
    </row>
    <row r="11" spans="1:7" ht="12.75">
      <c r="A11" s="376" t="s">
        <v>71</v>
      </c>
      <c r="B11" s="376"/>
      <c r="C11" s="157"/>
      <c r="D11" s="82"/>
      <c r="E11" s="405"/>
      <c r="F11" s="406"/>
      <c r="G11" s="3"/>
    </row>
    <row r="12" spans="1:7" ht="13.5" thickBot="1">
      <c r="A12" s="376" t="s">
        <v>79</v>
      </c>
      <c r="B12" s="376"/>
      <c r="C12" s="158"/>
      <c r="D12" s="77"/>
      <c r="E12" s="402"/>
      <c r="F12" s="356"/>
      <c r="G12" s="3"/>
    </row>
    <row r="13" spans="1:7" ht="14.25" thickBot="1" thickTop="1">
      <c r="A13" s="376" t="s">
        <v>80</v>
      </c>
      <c r="B13" s="404"/>
      <c r="C13" s="119"/>
      <c r="D13" s="50"/>
      <c r="E13" s="403"/>
      <c r="F13" s="361"/>
      <c r="G13" s="3"/>
    </row>
    <row r="14" spans="1:7" ht="13.5" thickTop="1">
      <c r="A14" s="3"/>
      <c r="B14" s="3"/>
      <c r="C14" s="41">
        <f>IF(C13="","",IF(C13=200000,"Correct!","Try again!"))</f>
      </c>
      <c r="D14" s="29"/>
      <c r="E14" s="354">
        <f>IF(E13="","",IF(E13=5000,"Correct!","Try again!"))</f>
      </c>
      <c r="F14" s="354"/>
      <c r="G14" s="3"/>
    </row>
    <row r="15" s="5" customFormat="1" ht="12.75"/>
    <row r="16" s="5" customFormat="1" ht="12.75"/>
    <row r="17" spans="1:10" ht="12.75">
      <c r="A17" s="38" t="s">
        <v>215</v>
      </c>
      <c r="B17" s="38"/>
      <c r="C17" s="51"/>
      <c r="D17" s="51"/>
      <c r="E17" s="51"/>
      <c r="F17" s="51"/>
      <c r="G17" s="28"/>
      <c r="H17" s="28"/>
      <c r="I17" s="28"/>
      <c r="J17" s="3"/>
    </row>
    <row r="18" spans="1:10" ht="12.75">
      <c r="A18" s="30"/>
      <c r="B18" s="30"/>
      <c r="C18" s="29"/>
      <c r="D18" s="29"/>
      <c r="E18" s="29"/>
      <c r="F18" s="29"/>
      <c r="G18" s="3"/>
      <c r="H18" s="3"/>
      <c r="I18" s="3"/>
      <c r="J18" s="3"/>
    </row>
    <row r="19" spans="1:10" ht="12.75">
      <c r="A19" s="17" t="s">
        <v>18</v>
      </c>
      <c r="B19" s="17"/>
      <c r="C19" s="17" t="s">
        <v>20</v>
      </c>
      <c r="D19" s="18" t="s">
        <v>19</v>
      </c>
      <c r="E19" s="15"/>
      <c r="F19" s="15"/>
      <c r="G19" s="15"/>
      <c r="H19" s="15"/>
      <c r="I19" s="11"/>
      <c r="J19" s="3"/>
    </row>
    <row r="20" spans="1:10" ht="12.75">
      <c r="A20" s="387" t="s">
        <v>28</v>
      </c>
      <c r="B20" s="387"/>
      <c r="C20" s="160"/>
      <c r="D20" s="395"/>
      <c r="E20" s="396"/>
      <c r="F20" s="396"/>
      <c r="G20" s="396"/>
      <c r="H20" s="396"/>
      <c r="I20" s="396"/>
      <c r="J20" s="3"/>
    </row>
    <row r="21" spans="1:10" ht="12.75">
      <c r="A21" s="6"/>
      <c r="B21" s="6"/>
      <c r="C21" s="99"/>
      <c r="D21" s="358"/>
      <c r="E21" s="358"/>
      <c r="F21" s="358"/>
      <c r="G21" s="358"/>
      <c r="H21" s="358"/>
      <c r="I21" s="394"/>
      <c r="J21" s="3"/>
    </row>
    <row r="22" spans="1:10" ht="12.75">
      <c r="A22" s="11"/>
      <c r="B22" s="11"/>
      <c r="C22" s="161"/>
      <c r="D22" s="390"/>
      <c r="E22" s="391"/>
      <c r="F22" s="391"/>
      <c r="G22" s="391"/>
      <c r="H22" s="391"/>
      <c r="I22" s="391"/>
      <c r="J22" s="3"/>
    </row>
    <row r="23" spans="1:10" ht="12.75">
      <c r="A23" s="387" t="s">
        <v>33</v>
      </c>
      <c r="B23" s="387"/>
      <c r="C23" s="160"/>
      <c r="D23" s="395"/>
      <c r="E23" s="396"/>
      <c r="F23" s="396"/>
      <c r="G23" s="396"/>
      <c r="H23" s="396"/>
      <c r="I23" s="396"/>
      <c r="J23" s="3"/>
    </row>
    <row r="24" spans="1:10" ht="12.75">
      <c r="A24" s="6"/>
      <c r="B24" s="6"/>
      <c r="C24" s="99"/>
      <c r="D24" s="358"/>
      <c r="E24" s="358"/>
      <c r="F24" s="358"/>
      <c r="G24" s="358"/>
      <c r="H24" s="358"/>
      <c r="I24" s="394"/>
      <c r="J24" s="3"/>
    </row>
    <row r="25" spans="1:10" ht="12.75">
      <c r="A25" s="11"/>
      <c r="B25" s="11"/>
      <c r="C25" s="98"/>
      <c r="D25" s="390"/>
      <c r="E25" s="391"/>
      <c r="F25" s="391"/>
      <c r="G25" s="391"/>
      <c r="H25" s="391"/>
      <c r="I25" s="391"/>
      <c r="J25" s="3"/>
    </row>
    <row r="26" spans="1:10" ht="12.75">
      <c r="A26" s="376" t="s">
        <v>34</v>
      </c>
      <c r="B26" s="376"/>
      <c r="C26" s="160"/>
      <c r="D26" s="395"/>
      <c r="E26" s="396"/>
      <c r="F26" s="396"/>
      <c r="G26" s="396"/>
      <c r="H26" s="396"/>
      <c r="I26" s="396"/>
      <c r="J26" s="3"/>
    </row>
    <row r="27" spans="1:10" ht="12.75">
      <c r="A27" s="6"/>
      <c r="B27" s="6"/>
      <c r="C27" s="99"/>
      <c r="D27" s="358"/>
      <c r="E27" s="358"/>
      <c r="F27" s="358"/>
      <c r="G27" s="358"/>
      <c r="H27" s="358"/>
      <c r="I27" s="394"/>
      <c r="J27" s="3"/>
    </row>
    <row r="28" spans="1:10" ht="12.75">
      <c r="A28" s="11"/>
      <c r="B28" s="11"/>
      <c r="C28" s="161"/>
      <c r="D28" s="390"/>
      <c r="E28" s="391"/>
      <c r="F28" s="391"/>
      <c r="G28" s="391"/>
      <c r="H28" s="391"/>
      <c r="I28" s="391"/>
      <c r="J28" s="3"/>
    </row>
    <row r="29" spans="1:10" ht="12.75">
      <c r="A29" s="387" t="s">
        <v>84</v>
      </c>
      <c r="B29" s="387"/>
      <c r="C29" s="160"/>
      <c r="D29" s="395"/>
      <c r="E29" s="396"/>
      <c r="F29" s="396"/>
      <c r="G29" s="396"/>
      <c r="H29" s="396"/>
      <c r="I29" s="396"/>
      <c r="J29" s="3"/>
    </row>
    <row r="30" spans="1:10" ht="12.75">
      <c r="A30" s="6"/>
      <c r="B30" s="6"/>
      <c r="C30" s="99"/>
      <c r="D30" s="358"/>
      <c r="E30" s="358"/>
      <c r="F30" s="358"/>
      <c r="G30" s="358"/>
      <c r="H30" s="358"/>
      <c r="I30" s="394"/>
      <c r="J30" s="3"/>
    </row>
    <row r="31" spans="1:10" ht="12.75">
      <c r="A31" s="11"/>
      <c r="B31" s="11"/>
      <c r="C31" s="98"/>
      <c r="D31" s="390"/>
      <c r="E31" s="391"/>
      <c r="F31" s="391"/>
      <c r="G31" s="391"/>
      <c r="H31" s="391"/>
      <c r="I31" s="391"/>
      <c r="J31" s="3"/>
    </row>
    <row r="32" spans="1:10" ht="12.75">
      <c r="A32" s="376" t="s">
        <v>35</v>
      </c>
      <c r="B32" s="376"/>
      <c r="C32" s="160"/>
      <c r="D32" s="395"/>
      <c r="E32" s="396"/>
      <c r="F32" s="396"/>
      <c r="G32" s="396"/>
      <c r="H32" s="396"/>
      <c r="I32" s="396"/>
      <c r="J32" s="3"/>
    </row>
    <row r="33" spans="1:10" ht="12.75">
      <c r="A33" s="6"/>
      <c r="B33" s="6"/>
      <c r="C33" s="99"/>
      <c r="D33" s="358"/>
      <c r="E33" s="358"/>
      <c r="F33" s="358"/>
      <c r="G33" s="358"/>
      <c r="H33" s="358"/>
      <c r="I33" s="394"/>
      <c r="J33" s="3"/>
    </row>
    <row r="34" spans="1:10" ht="12.75">
      <c r="A34" s="11"/>
      <c r="B34" s="11"/>
      <c r="C34" s="161"/>
      <c r="D34" s="390"/>
      <c r="E34" s="391"/>
      <c r="F34" s="391"/>
      <c r="G34" s="391"/>
      <c r="H34" s="391"/>
      <c r="I34" s="391"/>
      <c r="J34" s="3"/>
    </row>
    <row r="35" spans="1:10" ht="12.75">
      <c r="A35" s="387" t="s">
        <v>189</v>
      </c>
      <c r="B35" s="387"/>
      <c r="C35" s="160"/>
      <c r="D35" s="395"/>
      <c r="E35" s="396"/>
      <c r="F35" s="396"/>
      <c r="G35" s="396"/>
      <c r="H35" s="396"/>
      <c r="I35" s="396"/>
      <c r="J35" s="3"/>
    </row>
    <row r="36" spans="1:10" ht="12.75">
      <c r="A36" s="6"/>
      <c r="B36" s="6"/>
      <c r="C36" s="99"/>
      <c r="D36" s="358"/>
      <c r="E36" s="358"/>
      <c r="F36" s="358"/>
      <c r="G36" s="358"/>
      <c r="H36" s="358"/>
      <c r="I36" s="394"/>
      <c r="J36" s="3"/>
    </row>
    <row r="37" spans="1:10" ht="12.75">
      <c r="A37" s="11"/>
      <c r="B37" s="11"/>
      <c r="C37" s="162"/>
      <c r="D37" s="390"/>
      <c r="E37" s="391"/>
      <c r="F37" s="391"/>
      <c r="G37" s="391"/>
      <c r="H37" s="391"/>
      <c r="I37" s="391"/>
      <c r="J37" s="3"/>
    </row>
    <row r="38" spans="1:10" ht="12.75">
      <c r="A38" s="387" t="s">
        <v>29</v>
      </c>
      <c r="B38" s="387"/>
      <c r="C38" s="160"/>
      <c r="D38" s="395"/>
      <c r="E38" s="396"/>
      <c r="F38" s="396"/>
      <c r="G38" s="396"/>
      <c r="H38" s="396"/>
      <c r="I38" s="396"/>
      <c r="J38" s="3"/>
    </row>
    <row r="39" spans="1:10" ht="12.75">
      <c r="A39" s="6"/>
      <c r="B39" s="6"/>
      <c r="C39" s="99"/>
      <c r="D39" s="358"/>
      <c r="E39" s="358"/>
      <c r="F39" s="358"/>
      <c r="G39" s="358"/>
      <c r="H39" s="358"/>
      <c r="I39" s="394"/>
      <c r="J39" s="3"/>
    </row>
    <row r="40" spans="1:10" ht="12.75">
      <c r="A40" s="11"/>
      <c r="B40" s="11"/>
      <c r="C40" s="162"/>
      <c r="D40" s="390"/>
      <c r="E40" s="391"/>
      <c r="F40" s="391"/>
      <c r="G40" s="391"/>
      <c r="H40" s="391"/>
      <c r="I40" s="391"/>
      <c r="J40" s="3"/>
    </row>
    <row r="41" spans="1:10" ht="12.75">
      <c r="A41" s="387" t="s">
        <v>190</v>
      </c>
      <c r="B41" s="387"/>
      <c r="C41" s="160"/>
      <c r="D41" s="395"/>
      <c r="E41" s="396"/>
      <c r="F41" s="396"/>
      <c r="G41" s="396"/>
      <c r="H41" s="396"/>
      <c r="I41" s="396"/>
      <c r="J41" s="3"/>
    </row>
    <row r="42" spans="1:10" ht="12.75">
      <c r="A42" s="6"/>
      <c r="B42" s="6"/>
      <c r="C42" s="99"/>
      <c r="D42" s="358"/>
      <c r="E42" s="358"/>
      <c r="F42" s="358"/>
      <c r="G42" s="358"/>
      <c r="H42" s="358"/>
      <c r="I42" s="394"/>
      <c r="J42" s="3"/>
    </row>
    <row r="43" spans="1:10" ht="12.75">
      <c r="A43" s="11"/>
      <c r="B43" s="11"/>
      <c r="C43" s="162"/>
      <c r="D43" s="390"/>
      <c r="E43" s="391"/>
      <c r="F43" s="391"/>
      <c r="G43" s="391"/>
      <c r="H43" s="391"/>
      <c r="I43" s="391"/>
      <c r="J43" s="3"/>
    </row>
    <row r="44" spans="1:10" ht="12.75">
      <c r="A44" s="387" t="s">
        <v>69</v>
      </c>
      <c r="B44" s="387"/>
      <c r="C44" s="160"/>
      <c r="D44" s="395"/>
      <c r="E44" s="396"/>
      <c r="F44" s="396"/>
      <c r="G44" s="396"/>
      <c r="H44" s="396"/>
      <c r="I44" s="396"/>
      <c r="J44" s="3"/>
    </row>
    <row r="45" spans="1:10" ht="12.75">
      <c r="A45" s="6"/>
      <c r="B45" s="6"/>
      <c r="C45" s="99"/>
      <c r="D45" s="358"/>
      <c r="E45" s="358"/>
      <c r="F45" s="358"/>
      <c r="G45" s="358"/>
      <c r="H45" s="358"/>
      <c r="I45" s="394"/>
      <c r="J45" s="3"/>
    </row>
    <row r="46" spans="1:10" ht="12.75">
      <c r="A46" s="11"/>
      <c r="B46" s="11"/>
      <c r="C46" s="161"/>
      <c r="D46" s="390"/>
      <c r="E46" s="391"/>
      <c r="F46" s="391"/>
      <c r="G46" s="391"/>
      <c r="H46" s="391"/>
      <c r="I46" s="391"/>
      <c r="J46" s="3"/>
    </row>
    <row r="47" spans="1:10" ht="12.75">
      <c r="A47" s="387" t="s">
        <v>75</v>
      </c>
      <c r="B47" s="387"/>
      <c r="C47" s="160"/>
      <c r="D47" s="395"/>
      <c r="E47" s="396"/>
      <c r="F47" s="396"/>
      <c r="G47" s="396"/>
      <c r="H47" s="396"/>
      <c r="I47" s="396"/>
      <c r="J47" s="3"/>
    </row>
    <row r="48" spans="1:10" ht="12.75">
      <c r="A48" s="6"/>
      <c r="B48" s="6"/>
      <c r="C48" s="99"/>
      <c r="D48" s="358"/>
      <c r="E48" s="358"/>
      <c r="F48" s="358"/>
      <c r="G48" s="358"/>
      <c r="H48" s="358"/>
      <c r="I48" s="394"/>
      <c r="J48" s="3"/>
    </row>
    <row r="49" spans="1:10" ht="12.75">
      <c r="A49" s="11"/>
      <c r="B49" s="11"/>
      <c r="C49" s="98"/>
      <c r="D49" s="390"/>
      <c r="E49" s="391"/>
      <c r="F49" s="391"/>
      <c r="G49" s="391"/>
      <c r="H49" s="391"/>
      <c r="I49" s="391"/>
      <c r="J49" s="3"/>
    </row>
    <row r="50" spans="1:10" ht="12.75">
      <c r="A50" s="376" t="s">
        <v>6</v>
      </c>
      <c r="B50" s="376"/>
      <c r="C50" s="160"/>
      <c r="D50" s="395"/>
      <c r="E50" s="396"/>
      <c r="F50" s="396"/>
      <c r="G50" s="396"/>
      <c r="H50" s="396"/>
      <c r="I50" s="396"/>
      <c r="J50" s="3"/>
    </row>
    <row r="51" spans="1:10" ht="12.75">
      <c r="A51" s="6"/>
      <c r="B51" s="6"/>
      <c r="C51" s="99"/>
      <c r="D51" s="358"/>
      <c r="E51" s="358"/>
      <c r="F51" s="358"/>
      <c r="G51" s="358"/>
      <c r="H51" s="358"/>
      <c r="I51" s="394"/>
      <c r="J51" s="3"/>
    </row>
    <row r="52" spans="1:10" ht="12.75">
      <c r="A52" s="11"/>
      <c r="B52" s="11"/>
      <c r="C52" s="161"/>
      <c r="D52" s="390"/>
      <c r="E52" s="391"/>
      <c r="F52" s="391"/>
      <c r="G52" s="391"/>
      <c r="H52" s="391"/>
      <c r="I52" s="391"/>
      <c r="J52" s="3"/>
    </row>
    <row r="53" spans="1:10" ht="12.75">
      <c r="A53" s="387" t="s">
        <v>12</v>
      </c>
      <c r="B53" s="387"/>
      <c r="C53" s="160"/>
      <c r="D53" s="395"/>
      <c r="E53" s="396"/>
      <c r="F53" s="396"/>
      <c r="G53" s="396"/>
      <c r="H53" s="396"/>
      <c r="I53" s="396"/>
      <c r="J53" s="3"/>
    </row>
    <row r="54" spans="1:10" ht="12.75">
      <c r="A54" s="6"/>
      <c r="B54" s="6"/>
      <c r="C54" s="99"/>
      <c r="D54" s="358"/>
      <c r="E54" s="358"/>
      <c r="F54" s="358"/>
      <c r="G54" s="358"/>
      <c r="H54" s="358"/>
      <c r="I54" s="394"/>
      <c r="J54" s="3"/>
    </row>
    <row r="55" spans="1:10" ht="12.75">
      <c r="A55" s="11"/>
      <c r="B55" s="11"/>
      <c r="C55" s="161"/>
      <c r="D55" s="390"/>
      <c r="E55" s="391"/>
      <c r="F55" s="391"/>
      <c r="G55" s="391"/>
      <c r="H55" s="391"/>
      <c r="I55" s="391"/>
      <c r="J55" s="3"/>
    </row>
    <row r="56" spans="1:10" ht="12.75">
      <c r="A56" s="387" t="s">
        <v>13</v>
      </c>
      <c r="B56" s="387"/>
      <c r="C56" s="160"/>
      <c r="D56" s="395"/>
      <c r="E56" s="396"/>
      <c r="F56" s="396"/>
      <c r="G56" s="396"/>
      <c r="H56" s="396"/>
      <c r="I56" s="396"/>
      <c r="J56" s="3"/>
    </row>
    <row r="57" spans="1:10" ht="12.75">
      <c r="A57" s="6"/>
      <c r="B57" s="6"/>
      <c r="C57" s="99"/>
      <c r="D57" s="358"/>
      <c r="E57" s="358"/>
      <c r="F57" s="358"/>
      <c r="G57" s="358"/>
      <c r="H57" s="358"/>
      <c r="I57" s="394"/>
      <c r="J57" s="3"/>
    </row>
    <row r="58" spans="1:10" ht="12.75">
      <c r="A58" s="11"/>
      <c r="B58" s="11"/>
      <c r="C58" s="161"/>
      <c r="D58" s="390"/>
      <c r="E58" s="391"/>
      <c r="F58" s="391"/>
      <c r="G58" s="391"/>
      <c r="H58" s="391"/>
      <c r="I58" s="391"/>
      <c r="J58" s="3"/>
    </row>
    <row r="59" spans="1:10" ht="12.75">
      <c r="A59" s="387" t="s">
        <v>14</v>
      </c>
      <c r="B59" s="387"/>
      <c r="C59" s="160"/>
      <c r="D59" s="395"/>
      <c r="E59" s="396"/>
      <c r="F59" s="396"/>
      <c r="G59" s="396"/>
      <c r="H59" s="396"/>
      <c r="I59" s="396"/>
      <c r="J59" s="3"/>
    </row>
    <row r="60" spans="1:10" ht="12.75">
      <c r="A60" s="6"/>
      <c r="B60" s="6"/>
      <c r="C60" s="99"/>
      <c r="D60" s="358"/>
      <c r="E60" s="358"/>
      <c r="F60" s="358"/>
      <c r="G60" s="358"/>
      <c r="H60" s="358"/>
      <c r="I60" s="394"/>
      <c r="J60" s="3"/>
    </row>
    <row r="61" spans="1:10" ht="12.75">
      <c r="A61" s="11"/>
      <c r="B61" s="11"/>
      <c r="C61" s="161"/>
      <c r="D61" s="390"/>
      <c r="E61" s="391"/>
      <c r="F61" s="391"/>
      <c r="G61" s="391"/>
      <c r="H61" s="391"/>
      <c r="I61" s="391"/>
      <c r="J61" s="3"/>
    </row>
    <row r="62" spans="1:10" ht="12.75">
      <c r="A62" s="387" t="s">
        <v>36</v>
      </c>
      <c r="B62" s="387"/>
      <c r="C62" s="160"/>
      <c r="D62" s="395"/>
      <c r="E62" s="396"/>
      <c r="F62" s="396"/>
      <c r="G62" s="396"/>
      <c r="H62" s="396"/>
      <c r="I62" s="396"/>
      <c r="J62" s="3"/>
    </row>
    <row r="63" spans="1:10" ht="12.75">
      <c r="A63" s="6"/>
      <c r="B63" s="6"/>
      <c r="C63" s="99"/>
      <c r="D63" s="358"/>
      <c r="E63" s="358"/>
      <c r="F63" s="358"/>
      <c r="G63" s="358"/>
      <c r="H63" s="358"/>
      <c r="I63" s="394"/>
      <c r="J63" s="3"/>
    </row>
    <row r="64" spans="1:10" ht="12.75">
      <c r="A64" s="11"/>
      <c r="B64" s="11"/>
      <c r="C64" s="161"/>
      <c r="D64" s="390"/>
      <c r="E64" s="391"/>
      <c r="F64" s="391"/>
      <c r="G64" s="391"/>
      <c r="H64" s="391"/>
      <c r="I64" s="391"/>
      <c r="J64" s="3"/>
    </row>
    <row r="65" spans="1:10" ht="12.75">
      <c r="A65" s="387" t="s">
        <v>37</v>
      </c>
      <c r="B65" s="387"/>
      <c r="C65" s="160"/>
      <c r="D65" s="395"/>
      <c r="E65" s="396"/>
      <c r="F65" s="396"/>
      <c r="G65" s="396"/>
      <c r="H65" s="396"/>
      <c r="I65" s="396"/>
      <c r="J65" s="3"/>
    </row>
    <row r="66" spans="1:10" ht="12.75">
      <c r="A66" s="6"/>
      <c r="B66" s="6"/>
      <c r="C66" s="99"/>
      <c r="D66" s="358"/>
      <c r="E66" s="358"/>
      <c r="F66" s="358"/>
      <c r="G66" s="358"/>
      <c r="H66" s="358"/>
      <c r="I66" s="394"/>
      <c r="J66" s="3"/>
    </row>
    <row r="67" spans="1:10" ht="12.75">
      <c r="A67" s="11"/>
      <c r="B67" s="11"/>
      <c r="C67" s="161"/>
      <c r="D67" s="390"/>
      <c r="E67" s="391"/>
      <c r="F67" s="391"/>
      <c r="G67" s="391"/>
      <c r="H67" s="391"/>
      <c r="I67" s="391"/>
      <c r="J67" s="3"/>
    </row>
    <row r="68" spans="1:10" ht="12.75">
      <c r="A68" s="387" t="s">
        <v>22</v>
      </c>
      <c r="B68" s="387"/>
      <c r="C68" s="160"/>
      <c r="D68" s="395"/>
      <c r="E68" s="396"/>
      <c r="F68" s="396"/>
      <c r="G68" s="396"/>
      <c r="H68" s="396"/>
      <c r="I68" s="396"/>
      <c r="J68" s="3"/>
    </row>
    <row r="69" spans="1:10" ht="12.75">
      <c r="A69" s="6"/>
      <c r="B69" s="6"/>
      <c r="C69" s="99"/>
      <c r="D69" s="358"/>
      <c r="E69" s="358"/>
      <c r="F69" s="358"/>
      <c r="G69" s="358"/>
      <c r="H69" s="358"/>
      <c r="I69" s="394"/>
      <c r="J69" s="3"/>
    </row>
    <row r="70" spans="1:10" ht="12.75">
      <c r="A70" s="11"/>
      <c r="B70" s="11"/>
      <c r="C70" s="161"/>
      <c r="D70" s="390"/>
      <c r="E70" s="391"/>
      <c r="F70" s="391"/>
      <c r="G70" s="391"/>
      <c r="H70" s="391"/>
      <c r="I70" s="391"/>
      <c r="J70" s="3"/>
    </row>
    <row r="71" spans="1:10" ht="12.75">
      <c r="A71" s="387" t="s">
        <v>190</v>
      </c>
      <c r="B71" s="387"/>
      <c r="C71" s="160"/>
      <c r="D71" s="395"/>
      <c r="E71" s="396"/>
      <c r="F71" s="396"/>
      <c r="G71" s="396"/>
      <c r="H71" s="396"/>
      <c r="I71" s="396"/>
      <c r="J71" s="3"/>
    </row>
    <row r="72" spans="1:10" ht="12.75">
      <c r="A72" s="6"/>
      <c r="B72" s="6"/>
      <c r="C72" s="99"/>
      <c r="D72" s="358"/>
      <c r="E72" s="358"/>
      <c r="F72" s="358"/>
      <c r="G72" s="358"/>
      <c r="H72" s="358"/>
      <c r="I72" s="394"/>
      <c r="J72" s="3"/>
    </row>
    <row r="73" spans="1:10" ht="12.75">
      <c r="A73" s="11"/>
      <c r="B73" s="11"/>
      <c r="C73" s="161"/>
      <c r="D73" s="390"/>
      <c r="E73" s="391"/>
      <c r="F73" s="391"/>
      <c r="G73" s="391"/>
      <c r="H73" s="391"/>
      <c r="I73" s="391"/>
      <c r="J73" s="3"/>
    </row>
    <row r="74" spans="1:10" ht="12.75">
      <c r="A74" s="387" t="s">
        <v>83</v>
      </c>
      <c r="B74" s="387"/>
      <c r="C74" s="160"/>
      <c r="D74" s="395"/>
      <c r="E74" s="396"/>
      <c r="F74" s="396"/>
      <c r="G74" s="396"/>
      <c r="H74" s="396"/>
      <c r="I74" s="396"/>
      <c r="J74" s="3"/>
    </row>
    <row r="75" spans="1:10" ht="12.75">
      <c r="A75" s="6"/>
      <c r="B75" s="6"/>
      <c r="C75" s="99"/>
      <c r="D75" s="358"/>
      <c r="E75" s="358"/>
      <c r="F75" s="358"/>
      <c r="G75" s="358"/>
      <c r="H75" s="358"/>
      <c r="I75" s="394"/>
      <c r="J75" s="3"/>
    </row>
    <row r="76" spans="1:10" ht="12.75">
      <c r="A76" s="11"/>
      <c r="B76" s="11"/>
      <c r="C76" s="36"/>
      <c r="D76" s="390"/>
      <c r="E76" s="391"/>
      <c r="F76" s="391"/>
      <c r="G76" s="391"/>
      <c r="H76" s="391"/>
      <c r="I76" s="391"/>
      <c r="J76" s="3"/>
    </row>
    <row r="77" spans="1:10" s="5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</row>
    <row r="79" spans="1:10" ht="12.75">
      <c r="A79" s="19" t="s">
        <v>46</v>
      </c>
      <c r="B79" s="19"/>
      <c r="C79" s="6"/>
      <c r="D79" s="6"/>
      <c r="E79" s="6"/>
      <c r="F79" s="6"/>
      <c r="G79" s="6"/>
      <c r="H79" s="6"/>
      <c r="I79" s="6"/>
      <c r="J79" s="6"/>
    </row>
    <row r="80" spans="1:10" ht="12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379" t="s">
        <v>85</v>
      </c>
      <c r="B81" s="379"/>
      <c r="C81" s="379"/>
      <c r="D81" s="379"/>
      <c r="E81" s="379"/>
      <c r="F81" s="379"/>
      <c r="G81" s="379"/>
      <c r="H81" s="379"/>
      <c r="I81" s="379"/>
      <c r="J81" s="6"/>
    </row>
    <row r="82" spans="1:10" ht="12.75">
      <c r="A82" s="379" t="s">
        <v>23</v>
      </c>
      <c r="B82" s="379"/>
      <c r="C82" s="379"/>
      <c r="D82" s="379"/>
      <c r="E82" s="379"/>
      <c r="F82" s="379"/>
      <c r="G82" s="379"/>
      <c r="H82" s="379"/>
      <c r="I82" s="379"/>
      <c r="J82" s="6"/>
    </row>
    <row r="83" spans="1:10" ht="12.75">
      <c r="A83" s="388" t="s">
        <v>198</v>
      </c>
      <c r="B83" s="388"/>
      <c r="C83" s="388"/>
      <c r="D83" s="388"/>
      <c r="E83" s="388"/>
      <c r="F83" s="388"/>
      <c r="G83" s="388"/>
      <c r="H83" s="388"/>
      <c r="I83" s="388"/>
      <c r="J83" s="6"/>
    </row>
    <row r="84" spans="1:10" ht="12.75">
      <c r="A84" s="26"/>
      <c r="B84" s="26"/>
      <c r="C84" s="13"/>
      <c r="D84" s="13"/>
      <c r="E84" s="13"/>
      <c r="F84" s="13"/>
      <c r="G84" s="13"/>
      <c r="H84" s="6"/>
      <c r="I84" s="6"/>
      <c r="J84" s="6"/>
    </row>
    <row r="85" spans="1:10" ht="12.75">
      <c r="A85" s="19"/>
      <c r="B85" s="19"/>
      <c r="C85" s="109" t="s">
        <v>76</v>
      </c>
      <c r="D85" s="109" t="s">
        <v>74</v>
      </c>
      <c r="E85" s="152" t="s">
        <v>24</v>
      </c>
      <c r="F85" s="152"/>
      <c r="G85" s="152"/>
      <c r="H85" s="152"/>
      <c r="I85" s="109" t="s">
        <v>25</v>
      </c>
      <c r="J85" s="6"/>
    </row>
    <row r="86" spans="1:10" ht="12.75">
      <c r="A86" s="79" t="s">
        <v>15</v>
      </c>
      <c r="B86" s="79"/>
      <c r="C86" s="79" t="s">
        <v>16</v>
      </c>
      <c r="D86" s="79" t="s">
        <v>16</v>
      </c>
      <c r="E86" s="38"/>
      <c r="F86" s="79" t="s">
        <v>10</v>
      </c>
      <c r="G86" s="18"/>
      <c r="H86" s="79" t="s">
        <v>11</v>
      </c>
      <c r="I86" s="79" t="s">
        <v>26</v>
      </c>
      <c r="J86" s="6"/>
    </row>
    <row r="87" spans="1:10" ht="12.75">
      <c r="A87" s="387" t="s">
        <v>28</v>
      </c>
      <c r="B87" s="387"/>
      <c r="C87" s="268">
        <v>-1175000</v>
      </c>
      <c r="D87" s="268">
        <v>-360000</v>
      </c>
      <c r="E87" s="67"/>
      <c r="F87" s="134"/>
      <c r="G87" s="67"/>
      <c r="H87" s="134"/>
      <c r="I87" s="264"/>
      <c r="J87" s="29">
        <f>IF(I87="","",IF(I87=-1535000,"Correct!","Try again!"))</f>
      </c>
    </row>
    <row r="88" spans="1:10" ht="12.75">
      <c r="A88" s="386" t="s">
        <v>72</v>
      </c>
      <c r="B88" s="386"/>
      <c r="C88" s="131">
        <v>550000</v>
      </c>
      <c r="D88" s="131">
        <v>90000</v>
      </c>
      <c r="E88" s="68"/>
      <c r="F88" s="135"/>
      <c r="G88" s="68"/>
      <c r="H88" s="135"/>
      <c r="I88" s="139"/>
      <c r="J88" s="29">
        <f>IF(I88="","",IF(I88=640000,"Correct!","Try again!"))</f>
      </c>
    </row>
    <row r="89" spans="1:10" ht="12.75">
      <c r="A89" s="386" t="s">
        <v>34</v>
      </c>
      <c r="B89" s="386"/>
      <c r="C89" s="131">
        <v>172000</v>
      </c>
      <c r="D89" s="131">
        <v>130000</v>
      </c>
      <c r="E89" s="69"/>
      <c r="F89" s="135"/>
      <c r="G89" s="68"/>
      <c r="H89" s="135"/>
      <c r="I89" s="139"/>
      <c r="J89" s="29">
        <f>IF(I89="","",IF(I89=307000,"Correct!","Try again!"))</f>
      </c>
    </row>
    <row r="90" spans="1:10" ht="12.75">
      <c r="A90" s="386" t="s">
        <v>86</v>
      </c>
      <c r="B90" s="386"/>
      <c r="C90" s="131">
        <v>-135000</v>
      </c>
      <c r="D90" s="131">
        <v>0</v>
      </c>
      <c r="E90" s="70"/>
      <c r="F90" s="134"/>
      <c r="G90" s="70"/>
      <c r="H90" s="134"/>
      <c r="I90" s="140"/>
      <c r="J90" s="29">
        <f>IF(I90="","",IF(I90=0,"Correct!","Try again!"))</f>
      </c>
    </row>
    <row r="91" spans="1:10" ht="13.5" thickBot="1">
      <c r="A91" s="386" t="s">
        <v>326</v>
      </c>
      <c r="B91" s="386"/>
      <c r="C91" s="269">
        <f>SUM(C87:C90)</f>
        <v>-588000</v>
      </c>
      <c r="D91" s="269">
        <f>SUM(D87:D90)</f>
        <v>-140000</v>
      </c>
      <c r="E91" s="32"/>
      <c r="F91" s="128"/>
      <c r="G91" s="32"/>
      <c r="H91" s="128"/>
      <c r="I91" s="265"/>
      <c r="J91" s="29">
        <f>IF(I91="","",IF(I91=-588000,"Correct!","Try again!"))</f>
      </c>
    </row>
    <row r="92" spans="1:10" ht="13.5" thickTop="1">
      <c r="A92" s="376"/>
      <c r="B92" s="376"/>
      <c r="C92" s="129"/>
      <c r="D92" s="129"/>
      <c r="E92" s="6"/>
      <c r="F92" s="129"/>
      <c r="G92" s="6"/>
      <c r="H92" s="129"/>
      <c r="I92" s="129"/>
      <c r="J92" s="29"/>
    </row>
    <row r="93" spans="1:10" ht="12.75">
      <c r="A93" s="376" t="s">
        <v>208</v>
      </c>
      <c r="B93" s="376"/>
      <c r="C93" s="131">
        <v>-1417000</v>
      </c>
      <c r="D93" s="131">
        <v>-620000</v>
      </c>
      <c r="E93" s="71"/>
      <c r="F93" s="136"/>
      <c r="G93" s="71"/>
      <c r="H93" s="136"/>
      <c r="I93" s="264"/>
      <c r="J93" s="29">
        <f>IF(I93="","",IF(I93=-1417000,"Correct!","Try again!"))</f>
      </c>
    </row>
    <row r="94" spans="1:10" ht="12.75">
      <c r="A94" s="376" t="s">
        <v>35</v>
      </c>
      <c r="B94" s="376"/>
      <c r="C94" s="131">
        <v>-588000</v>
      </c>
      <c r="D94" s="131">
        <v>-140000</v>
      </c>
      <c r="E94" s="68"/>
      <c r="F94" s="135"/>
      <c r="G94" s="68"/>
      <c r="H94" s="141"/>
      <c r="I94" s="139"/>
      <c r="J94" s="29">
        <f>IF(I94="","",IF(I94=-588000,"Correct!","Try again!"))</f>
      </c>
    </row>
    <row r="95" spans="1:10" ht="12.75">
      <c r="A95" s="376" t="s">
        <v>29</v>
      </c>
      <c r="B95" s="376"/>
      <c r="C95" s="131">
        <v>310000</v>
      </c>
      <c r="D95" s="131">
        <v>110000</v>
      </c>
      <c r="E95" s="70"/>
      <c r="F95" s="134"/>
      <c r="G95" s="72"/>
      <c r="H95" s="137"/>
      <c r="I95" s="142"/>
      <c r="J95" s="29">
        <f>IF(I95="","",IF(I95=310000,"Correct!","Try again!"))</f>
      </c>
    </row>
    <row r="96" spans="1:10" ht="13.5" thickBot="1">
      <c r="A96" s="376" t="s">
        <v>331</v>
      </c>
      <c r="B96" s="376"/>
      <c r="C96" s="155">
        <f>SUM(C93:C95)</f>
        <v>-1695000</v>
      </c>
      <c r="D96" s="155">
        <f>SUM(D93:D95)</f>
        <v>-650000</v>
      </c>
      <c r="E96" s="6"/>
      <c r="F96" s="129"/>
      <c r="G96" s="6"/>
      <c r="H96" s="129"/>
      <c r="I96" s="265"/>
      <c r="J96" s="29">
        <f>IF(I96="","",IF(I96=-1695000,"Correct!","Try again!"))</f>
      </c>
    </row>
    <row r="97" spans="1:10" ht="13.5" thickTop="1">
      <c r="A97" s="376"/>
      <c r="B97" s="376"/>
      <c r="C97" s="129"/>
      <c r="D97" s="129"/>
      <c r="E97" s="6"/>
      <c r="F97" s="129"/>
      <c r="G97" s="6"/>
      <c r="H97" s="129"/>
      <c r="I97" s="129"/>
      <c r="J97" s="29"/>
    </row>
    <row r="98" spans="1:10" ht="12.75">
      <c r="A98" s="376" t="s">
        <v>69</v>
      </c>
      <c r="B98" s="376"/>
      <c r="C98" s="97">
        <v>398000</v>
      </c>
      <c r="D98" s="97">
        <v>318000</v>
      </c>
      <c r="E98" s="67"/>
      <c r="F98" s="134"/>
      <c r="G98" s="67"/>
      <c r="H98" s="134"/>
      <c r="I98" s="264"/>
      <c r="J98" s="29">
        <f>IF(I98="","",IF(I98=706000,"Correct!","Try again!"))</f>
      </c>
    </row>
    <row r="99" spans="1:10" ht="12.75">
      <c r="A99" s="376" t="s">
        <v>75</v>
      </c>
      <c r="B99" s="376"/>
      <c r="C99" s="96">
        <v>995000</v>
      </c>
      <c r="D99" s="96">
        <v>0</v>
      </c>
      <c r="E99" s="68"/>
      <c r="F99" s="135"/>
      <c r="G99" s="68"/>
      <c r="H99" s="135"/>
      <c r="I99" s="139"/>
      <c r="J99" s="29">
        <f>IF(I99="","",IF(I99=0,"Correct!","Try again!"))</f>
      </c>
    </row>
    <row r="100" spans="1:10" ht="12.75">
      <c r="A100" s="376"/>
      <c r="B100" s="376"/>
      <c r="C100" s="96"/>
      <c r="D100" s="96"/>
      <c r="E100" s="68"/>
      <c r="F100" s="135"/>
      <c r="G100" s="68"/>
      <c r="H100" s="135"/>
      <c r="I100" s="139"/>
      <c r="J100" s="29"/>
    </row>
    <row r="101" spans="1:10" ht="12.75">
      <c r="A101" s="376"/>
      <c r="B101" s="376"/>
      <c r="C101" s="96"/>
      <c r="D101" s="96"/>
      <c r="E101" s="68"/>
      <c r="F101" s="135"/>
      <c r="G101" s="68"/>
      <c r="H101" s="135"/>
      <c r="I101" s="139"/>
      <c r="J101" s="29"/>
    </row>
    <row r="102" spans="1:10" ht="12.75">
      <c r="A102" s="376" t="s">
        <v>6</v>
      </c>
      <c r="B102" s="376"/>
      <c r="C102" s="131">
        <v>440000</v>
      </c>
      <c r="D102" s="96">
        <v>165000</v>
      </c>
      <c r="E102" s="69"/>
      <c r="F102" s="135"/>
      <c r="G102" s="68"/>
      <c r="H102" s="135"/>
      <c r="I102" s="139"/>
      <c r="J102" s="29">
        <f>IF(I102="","",IF(I102=695000,"Correct!","Try again!"))</f>
      </c>
    </row>
    <row r="103" spans="1:10" ht="12.75">
      <c r="A103" s="376" t="s">
        <v>7</v>
      </c>
      <c r="B103" s="376"/>
      <c r="C103" s="131">
        <v>304000</v>
      </c>
      <c r="D103" s="96">
        <v>419000</v>
      </c>
      <c r="E103" s="68"/>
      <c r="F103" s="135"/>
      <c r="G103" s="68"/>
      <c r="H103" s="135"/>
      <c r="I103" s="139"/>
      <c r="J103" s="29">
        <f>IF(I103="","",IF(I103=723000,"Correct!","Try again!"))</f>
      </c>
    </row>
    <row r="104" spans="1:10" ht="12.75">
      <c r="A104" s="376" t="s">
        <v>8</v>
      </c>
      <c r="B104" s="376"/>
      <c r="C104" s="131">
        <v>648000</v>
      </c>
      <c r="D104" s="96">
        <v>286000</v>
      </c>
      <c r="E104" s="69"/>
      <c r="F104" s="135"/>
      <c r="G104" s="69"/>
      <c r="H104" s="135"/>
      <c r="I104" s="139"/>
      <c r="J104" s="29">
        <f>IF(I104="","",IF(I104=959000,"Correct!","Try again!"))</f>
      </c>
    </row>
    <row r="105" spans="1:10" ht="12.75">
      <c r="A105" s="376" t="s">
        <v>14</v>
      </c>
      <c r="B105" s="376"/>
      <c r="C105" s="96">
        <v>0</v>
      </c>
      <c r="D105" s="96">
        <v>0</v>
      </c>
      <c r="E105" s="69"/>
      <c r="F105" s="137"/>
      <c r="G105" s="69"/>
      <c r="H105" s="137"/>
      <c r="I105" s="140"/>
      <c r="J105" s="29">
        <f>IF(I105="","",IF(I105=60000,"Correct!","Try again!"))</f>
      </c>
    </row>
    <row r="106" spans="1:10" ht="13.5" thickBot="1">
      <c r="A106" s="376" t="s">
        <v>30</v>
      </c>
      <c r="B106" s="376"/>
      <c r="C106" s="260">
        <f>SUM(C98:C105)</f>
        <v>2785000</v>
      </c>
      <c r="D106" s="260">
        <f>SUM(D98:D105)</f>
        <v>1188000</v>
      </c>
      <c r="E106" s="9"/>
      <c r="F106" s="96"/>
      <c r="G106" s="9"/>
      <c r="H106" s="96"/>
      <c r="I106" s="263"/>
      <c r="J106" s="29">
        <f>IF(I106="","",IF(I106=3143000,"Correct!","Try again!"))</f>
      </c>
    </row>
    <row r="107" spans="1:10" ht="13.5" thickTop="1">
      <c r="A107" s="376"/>
      <c r="B107" s="376"/>
      <c r="C107" s="132"/>
      <c r="D107" s="132"/>
      <c r="E107" s="9"/>
      <c r="F107" s="96"/>
      <c r="G107" s="9"/>
      <c r="H107" s="96"/>
      <c r="I107" s="132"/>
      <c r="J107" s="29"/>
    </row>
    <row r="108" spans="1:10" ht="12.75">
      <c r="A108" s="376" t="s">
        <v>37</v>
      </c>
      <c r="B108" s="376"/>
      <c r="C108" s="96">
        <v>-840000</v>
      </c>
      <c r="D108" s="96">
        <v>-368000</v>
      </c>
      <c r="E108" s="71"/>
      <c r="F108" s="136"/>
      <c r="G108" s="71"/>
      <c r="H108" s="136"/>
      <c r="I108" s="143"/>
      <c r="J108" s="29">
        <f>IF(I108="","",IF(I108=-1198000,"Correct!","Try again!"))</f>
      </c>
    </row>
    <row r="109" spans="1:10" ht="12.75">
      <c r="A109" s="376" t="s">
        <v>22</v>
      </c>
      <c r="B109" s="376"/>
      <c r="C109" s="133">
        <v>-250000</v>
      </c>
      <c r="D109" s="96">
        <v>-170000</v>
      </c>
      <c r="E109" s="80"/>
      <c r="F109" s="135"/>
      <c r="G109" s="68"/>
      <c r="H109" s="135"/>
      <c r="I109" s="139"/>
      <c r="J109" s="29">
        <f>IF(I109="","",IF(I109=-250000,"Correct!","Try again!"))</f>
      </c>
    </row>
    <row r="110" spans="1:10" ht="12.75">
      <c r="A110" s="376" t="s">
        <v>82</v>
      </c>
      <c r="B110" s="376"/>
      <c r="C110" s="130">
        <f>C96</f>
        <v>-1695000</v>
      </c>
      <c r="D110" s="130">
        <f>D96</f>
        <v>-650000</v>
      </c>
      <c r="E110" s="75"/>
      <c r="F110" s="138"/>
      <c r="G110" s="76"/>
      <c r="H110" s="144"/>
      <c r="I110" s="163"/>
      <c r="J110" s="29">
        <f>IF(I110="","",IF(I110=-1695000,"Correct!","Try again!"))</f>
      </c>
    </row>
    <row r="111" spans="1:10" ht="13.5" thickBot="1">
      <c r="A111" s="376" t="s">
        <v>31</v>
      </c>
      <c r="B111" s="376"/>
      <c r="C111" s="261">
        <f>SUM(C108:C110)</f>
        <v>-2785000</v>
      </c>
      <c r="D111" s="261">
        <f>SUM(D108:D110)</f>
        <v>-1188000</v>
      </c>
      <c r="E111" s="34"/>
      <c r="F111" s="266"/>
      <c r="G111" s="271"/>
      <c r="H111" s="267"/>
      <c r="I111" s="262">
        <v>-3143000</v>
      </c>
      <c r="J111" s="29" t="str">
        <f>IF(I111="","",IF(I111=-3143000,"Correct!","Try again!"))</f>
        <v>Correct!</v>
      </c>
    </row>
    <row r="112" spans="1:10" ht="13.5" thickTop="1">
      <c r="A112" s="3"/>
      <c r="B112" s="3"/>
      <c r="C112" s="3"/>
      <c r="D112" s="3"/>
      <c r="E112" s="3"/>
      <c r="F112" s="354">
        <f>IF(F111="","",IF(F111=1230000,"Correct!","Try again!"))</f>
      </c>
      <c r="G112" s="392"/>
      <c r="H112" s="41">
        <f>IF(H111="","",IF(H111=1230000,"Correct!","Try again!"))</f>
      </c>
      <c r="I112" s="270"/>
      <c r="J112" s="3"/>
    </row>
    <row r="113" spans="1:10" ht="12.75">
      <c r="A113" s="376" t="s">
        <v>32</v>
      </c>
      <c r="B113" s="376"/>
      <c r="C113" s="376"/>
      <c r="D113" s="3"/>
      <c r="E113" s="3"/>
      <c r="F113" s="42"/>
      <c r="G113" s="3"/>
      <c r="H113" s="42"/>
      <c r="I113" s="3"/>
      <c r="J113" s="3"/>
    </row>
    <row r="114" spans="1:10" ht="12.75">
      <c r="A114" s="6"/>
      <c r="B114" s="6"/>
      <c r="C114" s="3"/>
      <c r="D114" s="3"/>
      <c r="E114" s="3"/>
      <c r="F114" s="42"/>
      <c r="G114" s="3"/>
      <c r="H114" s="42"/>
      <c r="I114" s="3"/>
      <c r="J114" s="3"/>
    </row>
    <row r="115" spans="1:3" ht="12.75">
      <c r="A115" s="151"/>
      <c r="B115" s="151"/>
      <c r="C115" s="151"/>
    </row>
    <row r="116" spans="1:7" ht="12.75">
      <c r="A116" s="30" t="s">
        <v>216</v>
      </c>
      <c r="B116" s="30"/>
      <c r="C116" s="3"/>
      <c r="D116" s="3"/>
      <c r="E116" s="3"/>
      <c r="F116" s="3"/>
      <c r="G116" s="3"/>
    </row>
    <row r="117" spans="1:9" ht="12.75">
      <c r="A117" s="401"/>
      <c r="B117" s="401"/>
      <c r="C117" s="401"/>
      <c r="D117" s="401"/>
      <c r="E117" s="401"/>
      <c r="F117" s="401"/>
      <c r="G117" s="6"/>
      <c r="H117" s="5"/>
      <c r="I117" s="5"/>
    </row>
    <row r="118" spans="1:9" ht="12.75">
      <c r="A118" s="400"/>
      <c r="B118" s="400"/>
      <c r="C118" s="400"/>
      <c r="D118" s="400"/>
      <c r="E118" s="400"/>
      <c r="F118" s="400"/>
      <c r="G118" s="6"/>
      <c r="H118" s="5"/>
      <c r="I118" s="5"/>
    </row>
    <row r="119" spans="1:9" ht="12.75">
      <c r="A119" s="393"/>
      <c r="B119" s="393"/>
      <c r="C119" s="393"/>
      <c r="D119" s="393"/>
      <c r="E119" s="393"/>
      <c r="F119" s="393"/>
      <c r="G119" s="6"/>
      <c r="H119" s="5"/>
      <c r="I119" s="5"/>
    </row>
    <row r="120" spans="1:9" ht="12.75">
      <c r="A120" s="399"/>
      <c r="B120" s="399"/>
      <c r="C120" s="399"/>
      <c r="D120" s="399"/>
      <c r="E120" s="399"/>
      <c r="F120" s="399"/>
      <c r="G120" s="6"/>
      <c r="H120" s="5"/>
      <c r="I120" s="5"/>
    </row>
    <row r="121" spans="1:9" ht="12.75">
      <c r="A121" s="6"/>
      <c r="B121" s="6"/>
      <c r="C121" s="6"/>
      <c r="D121" s="6"/>
      <c r="E121" s="6"/>
      <c r="F121" s="6"/>
      <c r="G121" s="6"/>
      <c r="H121" s="5"/>
      <c r="I121" s="5"/>
    </row>
    <row r="122" spans="1:9" ht="12.75">
      <c r="A122" s="374" t="s">
        <v>90</v>
      </c>
      <c r="B122" s="374"/>
      <c r="C122" s="374"/>
      <c r="D122" s="374"/>
      <c r="E122" s="374"/>
      <c r="F122" s="374"/>
      <c r="G122" s="6"/>
      <c r="H122" s="5"/>
      <c r="I122" s="5"/>
    </row>
    <row r="123" spans="1:9" ht="12.75">
      <c r="A123" s="379" t="s">
        <v>87</v>
      </c>
      <c r="B123" s="379"/>
      <c r="C123" s="379"/>
      <c r="D123" s="379"/>
      <c r="E123" s="379"/>
      <c r="F123" s="379"/>
      <c r="G123" s="6"/>
      <c r="H123" s="5"/>
      <c r="I123" s="5"/>
    </row>
    <row r="124" spans="1:9" ht="12.75">
      <c r="A124" s="6"/>
      <c r="B124" s="6"/>
      <c r="C124" s="6"/>
      <c r="D124" s="6"/>
      <c r="E124" s="24"/>
      <c r="F124" s="3"/>
      <c r="G124" s="6"/>
      <c r="H124" s="5"/>
      <c r="I124" s="5"/>
    </row>
    <row r="125" spans="1:9" ht="12.75">
      <c r="A125" s="18" t="s">
        <v>9</v>
      </c>
      <c r="B125" s="18"/>
      <c r="C125" s="79" t="s">
        <v>10</v>
      </c>
      <c r="D125" s="79" t="s">
        <v>11</v>
      </c>
      <c r="E125" s="24"/>
      <c r="F125" s="3"/>
      <c r="G125" s="6"/>
      <c r="H125" s="5"/>
      <c r="I125" s="5"/>
    </row>
    <row r="126" spans="1:9" ht="12.75">
      <c r="A126" s="32" t="s">
        <v>88</v>
      </c>
      <c r="B126" s="32"/>
      <c r="C126" s="164"/>
      <c r="D126" s="35"/>
      <c r="E126" s="397"/>
      <c r="F126" s="398"/>
      <c r="G126" s="6"/>
      <c r="H126" s="5"/>
      <c r="I126" s="5"/>
    </row>
    <row r="127" spans="1:9" ht="12.75">
      <c r="A127" s="32" t="s">
        <v>89</v>
      </c>
      <c r="B127" s="32"/>
      <c r="C127" s="35"/>
      <c r="D127" s="140"/>
      <c r="E127" s="397"/>
      <c r="F127" s="398"/>
      <c r="G127" s="6"/>
      <c r="H127" s="5"/>
      <c r="I127" s="5"/>
    </row>
    <row r="128" spans="1:7" ht="12.75">
      <c r="A128" s="6"/>
      <c r="B128" s="6"/>
      <c r="C128" s="6"/>
      <c r="D128" s="6"/>
      <c r="E128" s="6"/>
      <c r="F128" s="6"/>
      <c r="G128" s="3"/>
    </row>
    <row r="129" spans="1:7" ht="12.75">
      <c r="A129" s="353"/>
      <c r="B129" s="353"/>
      <c r="C129" s="353"/>
      <c r="D129" s="353"/>
      <c r="E129" s="353"/>
      <c r="F129" s="353"/>
      <c r="G129" s="3"/>
    </row>
    <row r="130" spans="1:7" ht="12.75">
      <c r="A130" s="366"/>
      <c r="B130" s="366"/>
      <c r="C130" s="366"/>
      <c r="D130" s="366"/>
      <c r="E130" s="366"/>
      <c r="F130" s="366"/>
      <c r="G130" s="3"/>
    </row>
    <row r="131" spans="1:7" ht="12.75">
      <c r="A131" s="366"/>
      <c r="B131" s="366"/>
      <c r="C131" s="366"/>
      <c r="D131" s="366"/>
      <c r="E131" s="366"/>
      <c r="F131" s="366"/>
      <c r="G131" s="3"/>
    </row>
    <row r="132" spans="1:7" ht="12.75">
      <c r="A132" s="366"/>
      <c r="B132" s="366"/>
      <c r="C132" s="366"/>
      <c r="D132" s="366"/>
      <c r="E132" s="366"/>
      <c r="F132" s="366"/>
      <c r="G132" s="3"/>
    </row>
    <row r="133" spans="1:7" ht="12.75">
      <c r="A133" s="366"/>
      <c r="B133" s="366"/>
      <c r="C133" s="366"/>
      <c r="D133" s="366"/>
      <c r="E133" s="366"/>
      <c r="F133" s="366"/>
      <c r="G133" s="3"/>
    </row>
    <row r="134" spans="1:7" ht="12.75">
      <c r="A134" s="357"/>
      <c r="B134" s="357"/>
      <c r="C134" s="357"/>
      <c r="D134" s="357"/>
      <c r="E134" s="357"/>
      <c r="F134" s="357"/>
      <c r="G134" s="3"/>
    </row>
    <row r="135" spans="1:7" ht="12.75">
      <c r="A135" s="6"/>
      <c r="B135" s="6"/>
      <c r="C135" s="6"/>
      <c r="D135" s="6"/>
      <c r="E135" s="6"/>
      <c r="F135" s="6"/>
      <c r="G135" s="3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  <row r="162" spans="1:6" ht="12.75">
      <c r="A162" s="5"/>
      <c r="B162" s="5"/>
      <c r="C162" s="5"/>
      <c r="D162" s="5"/>
      <c r="E162" s="5"/>
      <c r="F162" s="5"/>
    </row>
    <row r="163" spans="1:6" ht="12.75">
      <c r="A163" s="5"/>
      <c r="B163" s="5"/>
      <c r="C163" s="5"/>
      <c r="D163" s="5"/>
      <c r="E163" s="5"/>
      <c r="F163" s="5"/>
    </row>
  </sheetData>
  <sheetProtection password="C690" sheet="1" selectLockedCells="1"/>
  <mergeCells count="132">
    <mergeCell ref="A20:B20"/>
    <mergeCell ref="A106:B106"/>
    <mergeCell ref="A105:B105"/>
    <mergeCell ref="A104:B104"/>
    <mergeCell ref="A103:B103"/>
    <mergeCell ref="A92:B92"/>
    <mergeCell ref="A91:B91"/>
    <mergeCell ref="A102:B102"/>
    <mergeCell ref="A101:B101"/>
    <mergeCell ref="A90:B90"/>
    <mergeCell ref="A32:B32"/>
    <mergeCell ref="A29:B29"/>
    <mergeCell ref="A26:B26"/>
    <mergeCell ref="A23:B23"/>
    <mergeCell ref="A44:B44"/>
    <mergeCell ref="A41:B41"/>
    <mergeCell ref="A38:B38"/>
    <mergeCell ref="A35:B35"/>
    <mergeCell ref="A56:B56"/>
    <mergeCell ref="A53:B53"/>
    <mergeCell ref="A50:B50"/>
    <mergeCell ref="A47:B47"/>
    <mergeCell ref="D3:F3"/>
    <mergeCell ref="D2:F2"/>
    <mergeCell ref="D1:F1"/>
    <mergeCell ref="A13:B13"/>
    <mergeCell ref="A12:B12"/>
    <mergeCell ref="A11:B11"/>
    <mergeCell ref="A10:B10"/>
    <mergeCell ref="E10:F10"/>
    <mergeCell ref="E11:F11"/>
    <mergeCell ref="A133:F133"/>
    <mergeCell ref="A134:F134"/>
    <mergeCell ref="E12:F12"/>
    <mergeCell ref="E13:F13"/>
    <mergeCell ref="E14:F14"/>
    <mergeCell ref="D20:I20"/>
    <mergeCell ref="D21:I21"/>
    <mergeCell ref="D28:I28"/>
    <mergeCell ref="D29:I29"/>
    <mergeCell ref="D33:I33"/>
    <mergeCell ref="A62:B62"/>
    <mergeCell ref="D38:I38"/>
    <mergeCell ref="D39:I39"/>
    <mergeCell ref="D22:I22"/>
    <mergeCell ref="D23:I23"/>
    <mergeCell ref="D24:I24"/>
    <mergeCell ref="D25:I25"/>
    <mergeCell ref="D32:I32"/>
    <mergeCell ref="D26:I26"/>
    <mergeCell ref="A59:B59"/>
    <mergeCell ref="A132:F132"/>
    <mergeCell ref="A71:B71"/>
    <mergeCell ref="A68:B68"/>
    <mergeCell ref="A65:B65"/>
    <mergeCell ref="A89:B89"/>
    <mergeCell ref="A88:B88"/>
    <mergeCell ref="A87:B87"/>
    <mergeCell ref="A96:B96"/>
    <mergeCell ref="A95:B95"/>
    <mergeCell ref="A94:B94"/>
    <mergeCell ref="D51:I51"/>
    <mergeCell ref="D40:I40"/>
    <mergeCell ref="D41:I41"/>
    <mergeCell ref="D42:I42"/>
    <mergeCell ref="D43:I43"/>
    <mergeCell ref="D50:I50"/>
    <mergeCell ref="D27:I27"/>
    <mergeCell ref="D34:I34"/>
    <mergeCell ref="D35:I35"/>
    <mergeCell ref="D36:I36"/>
    <mergeCell ref="D37:I37"/>
    <mergeCell ref="D44:I44"/>
    <mergeCell ref="D45:I45"/>
    <mergeCell ref="D46:I46"/>
    <mergeCell ref="D47:I47"/>
    <mergeCell ref="D48:I48"/>
    <mergeCell ref="D49:I49"/>
    <mergeCell ref="D61:I61"/>
    <mergeCell ref="D66:I66"/>
    <mergeCell ref="D65:I65"/>
    <mergeCell ref="D55:I55"/>
    <mergeCell ref="D56:I56"/>
    <mergeCell ref="D57:I57"/>
    <mergeCell ref="D52:I52"/>
    <mergeCell ref="D53:I53"/>
    <mergeCell ref="D54:I54"/>
    <mergeCell ref="D67:I67"/>
    <mergeCell ref="D62:I62"/>
    <mergeCell ref="D63:I63"/>
    <mergeCell ref="D64:I64"/>
    <mergeCell ref="D58:I58"/>
    <mergeCell ref="D59:I59"/>
    <mergeCell ref="D60:I60"/>
    <mergeCell ref="D75:I75"/>
    <mergeCell ref="D76:I76"/>
    <mergeCell ref="A74:B74"/>
    <mergeCell ref="A111:B111"/>
    <mergeCell ref="A110:B110"/>
    <mergeCell ref="A100:B100"/>
    <mergeCell ref="A99:B99"/>
    <mergeCell ref="A98:B98"/>
    <mergeCell ref="A93:B93"/>
    <mergeCell ref="A120:F120"/>
    <mergeCell ref="A123:F123"/>
    <mergeCell ref="A118:F118"/>
    <mergeCell ref="A117:F117"/>
    <mergeCell ref="A131:F131"/>
    <mergeCell ref="E126:F126"/>
    <mergeCell ref="E127:F127"/>
    <mergeCell ref="A129:F129"/>
    <mergeCell ref="A130:F130"/>
    <mergeCell ref="D30:I30"/>
    <mergeCell ref="D31:I31"/>
    <mergeCell ref="A83:I83"/>
    <mergeCell ref="A82:I82"/>
    <mergeCell ref="A81:I81"/>
    <mergeCell ref="D71:I71"/>
    <mergeCell ref="D68:I68"/>
    <mergeCell ref="D69:I69"/>
    <mergeCell ref="D73:I73"/>
    <mergeCell ref="D74:I74"/>
    <mergeCell ref="D70:I70"/>
    <mergeCell ref="A113:C113"/>
    <mergeCell ref="F112:G112"/>
    <mergeCell ref="A122:F122"/>
    <mergeCell ref="A119:F119"/>
    <mergeCell ref="A109:B109"/>
    <mergeCell ref="A108:B108"/>
    <mergeCell ref="A107:B107"/>
    <mergeCell ref="D72:I72"/>
    <mergeCell ref="A97:B97"/>
  </mergeCells>
  <dataValidations count="17">
    <dataValidation type="list" allowBlank="1" showInputMessage="1" showErrorMessage="1" sqref="E87:E90 G87:G90 E93:E95 G93:G95 G98:G105 E98:E105 E108:E110 G108:G110">
      <formula1>"[A], [D], [E], [ I ], [P], [S]"</formula1>
    </dataValidation>
    <dataValidation errorStyle="warning" type="whole" operator="equal" allowBlank="1" showInputMessage="1" showErrorMessage="1" errorTitle="Incorrect entry." error="Please try again." sqref="C44">
      <formula1>706000</formula1>
    </dataValidation>
    <dataValidation errorStyle="warning" type="whole" operator="equal" allowBlank="1" showInputMessage="1" showErrorMessage="1" errorTitle="Incorrect entry." error="Please try again." sqref="C47 C29">
      <formula1>0</formula1>
    </dataValidation>
    <dataValidation errorStyle="warning" type="whole" operator="equal" allowBlank="1" showInputMessage="1" showErrorMessage="1" errorTitle="Incorrect entry." error="Please try again." sqref="C50">
      <formula1>695000</formula1>
    </dataValidation>
    <dataValidation errorStyle="warning" type="whole" operator="equal" allowBlank="1" showInputMessage="1" showErrorMessage="1" errorTitle="Incorrect entry." error="Please try again." sqref="C53">
      <formula1>723000</formula1>
    </dataValidation>
    <dataValidation errorStyle="warning" type="whole" operator="equal" allowBlank="1" showInputMessage="1" showErrorMessage="1" errorTitle="Incorrect entry." error="Please try again." sqref="C56">
      <formula1>959000</formula1>
    </dataValidation>
    <dataValidation errorStyle="warning" type="whole" operator="equal" allowBlank="1" showInputMessage="1" showErrorMessage="1" errorTitle="Incorrect entry." error="Please try again." sqref="C59">
      <formula1>60000</formula1>
    </dataValidation>
    <dataValidation errorStyle="warning" type="whole" operator="equal" allowBlank="1" showInputMessage="1" showErrorMessage="1" errorTitle="Incorrect entry." error="Please try again." sqref="C74 C62">
      <formula1>3143000</formula1>
    </dataValidation>
    <dataValidation errorStyle="warning" type="whole" operator="equal" allowBlank="1" showInputMessage="1" showErrorMessage="1" errorTitle="Incorrect entry." error="Please try again." sqref="C65">
      <formula1>1198000</formula1>
    </dataValidation>
    <dataValidation errorStyle="warning" type="whole" operator="equal" allowBlank="1" showInputMessage="1" showErrorMessage="1" errorTitle="Incorrect entry." error="Please try again." sqref="C68">
      <formula1>250000</formula1>
    </dataValidation>
    <dataValidation errorStyle="warning" type="whole" operator="equal" allowBlank="1" showInputMessage="1" showErrorMessage="1" errorTitle="Incorrect entry." error="Please try again." sqref="C41 C71">
      <formula1>1695000</formula1>
    </dataValidation>
    <dataValidation errorStyle="warning" type="whole" operator="equal" allowBlank="1" showInputMessage="1" showErrorMessage="1" errorTitle="Incorrect entry." error="Please try again." sqref="C20">
      <formula1>1535000</formula1>
    </dataValidation>
    <dataValidation errorStyle="warning" type="whole" operator="equal" allowBlank="1" showInputMessage="1" showErrorMessage="1" errorTitle="Incorrect entry." error="Please try again." sqref="C23">
      <formula1>640000</formula1>
    </dataValidation>
    <dataValidation errorStyle="warning" type="whole" operator="equal" allowBlank="1" showInputMessage="1" showErrorMessage="1" errorTitle="Incorrect entry." error="Please try again." sqref="C32">
      <formula1>588000</formula1>
    </dataValidation>
    <dataValidation errorStyle="warning" type="whole" operator="equal" allowBlank="1" showInputMessage="1" showErrorMessage="1" errorTitle="Incorrect entry." error="Please try again." sqref="C35">
      <formula1>1417000</formula1>
    </dataValidation>
    <dataValidation errorStyle="warning" type="whole" operator="equal" allowBlank="1" showInputMessage="1" showErrorMessage="1" errorTitle="Incorrect entry." error="Please try again." sqref="C38">
      <formula1>310000</formula1>
    </dataValidation>
    <dataValidation errorStyle="warning" type="whole" operator="equal" allowBlank="1" showInputMessage="1" showErrorMessage="1" errorTitle="Incorrect entry." error="Please try again." sqref="C26">
      <formula1>307000</formula1>
    </dataValidation>
  </dataValidations>
  <printOptions horizontalCentered="1"/>
  <pageMargins left="0.45" right="0.45" top="0.33" bottom="0.27" header="0.23" footer="0.15"/>
  <pageSetup horizontalDpi="300" verticalDpi="300" orientation="portrait" scale="90" r:id="rId3"/>
  <rowBreaks count="2" manualBreakCount="2">
    <brk id="55" max="255" man="1"/>
    <brk id="78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3" width="12.7109375" style="0" customWidth="1"/>
    <col min="4" max="4" width="13.7109375" style="0" customWidth="1"/>
    <col min="5" max="5" width="12.7109375" style="0" customWidth="1"/>
    <col min="6" max="6" width="2.7109375" style="0" customWidth="1"/>
    <col min="7" max="22" width="12.7109375" style="0" customWidth="1"/>
  </cols>
  <sheetData>
    <row r="1" spans="1:2" ht="12.75">
      <c r="A1" s="378" t="s">
        <v>239</v>
      </c>
      <c r="B1" s="378"/>
    </row>
    <row r="3" spans="1:6" ht="12.75">
      <c r="A3" s="376" t="s">
        <v>77</v>
      </c>
      <c r="B3" s="376"/>
      <c r="C3" s="376"/>
      <c r="D3" s="376"/>
      <c r="E3" s="7">
        <v>1</v>
      </c>
      <c r="F3" s="3"/>
    </row>
    <row r="4" spans="1:6" ht="12.75">
      <c r="A4" s="376" t="s">
        <v>210</v>
      </c>
      <c r="B4" s="376"/>
      <c r="C4" s="376"/>
      <c r="D4" s="376"/>
      <c r="E4" s="100">
        <v>90000</v>
      </c>
      <c r="F4" s="3"/>
    </row>
    <row r="5" spans="1:6" ht="12.75">
      <c r="A5" s="376" t="s">
        <v>211</v>
      </c>
      <c r="B5" s="376"/>
      <c r="C5" s="376"/>
      <c r="D5" s="376"/>
      <c r="E5" s="99">
        <v>50000</v>
      </c>
      <c r="F5" s="3"/>
    </row>
    <row r="6" spans="1:6" ht="12.75">
      <c r="A6" s="376" t="s">
        <v>212</v>
      </c>
      <c r="B6" s="376"/>
      <c r="C6" s="376"/>
      <c r="D6" s="376"/>
      <c r="E6" s="99">
        <v>60000</v>
      </c>
      <c r="F6" s="3"/>
    </row>
    <row r="7" spans="1:6" ht="12.75">
      <c r="A7" s="376" t="s">
        <v>213</v>
      </c>
      <c r="B7" s="376"/>
      <c r="C7" s="376"/>
      <c r="D7" s="376"/>
      <c r="E7" s="99">
        <v>10000</v>
      </c>
      <c r="F7" s="3"/>
    </row>
    <row r="8" spans="1:6" ht="12.75">
      <c r="A8" s="3"/>
      <c r="B8" s="3"/>
      <c r="C8" s="3"/>
      <c r="D8" s="3"/>
      <c r="E8" s="3"/>
      <c r="F8" s="3"/>
    </row>
    <row r="9" spans="1:6" ht="12.75">
      <c r="A9" s="3"/>
      <c r="B9" s="3"/>
      <c r="C9" s="3"/>
      <c r="D9" s="109" t="s">
        <v>76</v>
      </c>
      <c r="E9" s="109" t="s">
        <v>74</v>
      </c>
      <c r="F9" s="3"/>
    </row>
    <row r="10" spans="1:6" ht="12.75">
      <c r="A10" s="3"/>
      <c r="B10" s="3"/>
      <c r="C10" s="3"/>
      <c r="D10" s="110">
        <v>41639</v>
      </c>
      <c r="E10" s="110">
        <v>41639</v>
      </c>
      <c r="F10" s="3"/>
    </row>
    <row r="11" spans="1:6" ht="12.75">
      <c r="A11" s="380" t="s">
        <v>28</v>
      </c>
      <c r="B11" s="380"/>
      <c r="C11" s="380"/>
      <c r="D11" s="154">
        <v>-1175000</v>
      </c>
      <c r="E11" s="154">
        <v>-360000</v>
      </c>
      <c r="F11" s="3"/>
    </row>
    <row r="12" spans="1:6" ht="12.75">
      <c r="A12" s="380" t="s">
        <v>33</v>
      </c>
      <c r="B12" s="380"/>
      <c r="C12" s="380"/>
      <c r="D12" s="131">
        <v>550000</v>
      </c>
      <c r="E12" s="131">
        <v>90000</v>
      </c>
      <c r="F12" s="3"/>
    </row>
    <row r="13" spans="1:6" ht="12.75">
      <c r="A13" s="380" t="s">
        <v>34</v>
      </c>
      <c r="B13" s="380"/>
      <c r="C13" s="380"/>
      <c r="D13" s="131">
        <v>172000</v>
      </c>
      <c r="E13" s="131">
        <v>130000</v>
      </c>
      <c r="F13" s="3"/>
    </row>
    <row r="14" spans="1:6" ht="12.75">
      <c r="A14" s="380" t="s">
        <v>78</v>
      </c>
      <c r="B14" s="380"/>
      <c r="C14" s="380"/>
      <c r="D14" s="131">
        <v>-135000</v>
      </c>
      <c r="E14" s="131">
        <v>0</v>
      </c>
      <c r="F14" s="3"/>
    </row>
    <row r="15" spans="1:6" ht="13.5" thickBot="1">
      <c r="A15" s="380" t="s">
        <v>326</v>
      </c>
      <c r="B15" s="380"/>
      <c r="C15" s="380"/>
      <c r="D15" s="155">
        <f>SUM(D11:D14)</f>
        <v>-588000</v>
      </c>
      <c r="E15" s="155">
        <f>SUM(E11:E14)</f>
        <v>-140000</v>
      </c>
      <c r="F15" s="3"/>
    </row>
    <row r="16" spans="1:6" ht="13.5" thickTop="1">
      <c r="A16" s="380"/>
      <c r="B16" s="380"/>
      <c r="C16" s="380"/>
      <c r="D16" s="131"/>
      <c r="E16" s="131"/>
      <c r="F16" s="3"/>
    </row>
    <row r="17" spans="1:6" ht="12.75">
      <c r="A17" s="376" t="s">
        <v>189</v>
      </c>
      <c r="B17" s="376"/>
      <c r="C17" s="376"/>
      <c r="D17" s="156">
        <v>-1417000</v>
      </c>
      <c r="E17" s="156">
        <v>-620000</v>
      </c>
      <c r="F17" s="3"/>
    </row>
    <row r="18" spans="1:6" ht="12.75">
      <c r="A18" s="376" t="s">
        <v>35</v>
      </c>
      <c r="B18" s="376"/>
      <c r="C18" s="376"/>
      <c r="D18" s="131">
        <v>-588000</v>
      </c>
      <c r="E18" s="131">
        <v>-140000</v>
      </c>
      <c r="F18" s="3"/>
    </row>
    <row r="19" spans="1:6" ht="12.75">
      <c r="A19" s="376" t="s">
        <v>29</v>
      </c>
      <c r="B19" s="376"/>
      <c r="C19" s="376"/>
      <c r="D19" s="131">
        <v>310000</v>
      </c>
      <c r="E19" s="131">
        <v>110000</v>
      </c>
      <c r="F19" s="3"/>
    </row>
    <row r="20" spans="1:6" ht="13.5" thickBot="1">
      <c r="A20" s="376" t="s">
        <v>328</v>
      </c>
      <c r="B20" s="376"/>
      <c r="C20" s="376"/>
      <c r="D20" s="155">
        <f>SUM(D17:D19)</f>
        <v>-1695000</v>
      </c>
      <c r="E20" s="155">
        <f>SUM(E17:E19)</f>
        <v>-650000</v>
      </c>
      <c r="F20" s="3"/>
    </row>
    <row r="21" spans="1:6" ht="13.5" thickTop="1">
      <c r="A21" s="380"/>
      <c r="B21" s="380"/>
      <c r="C21" s="380"/>
      <c r="D21" s="131"/>
      <c r="E21" s="131"/>
      <c r="F21" s="3"/>
    </row>
    <row r="22" spans="1:6" ht="12.75">
      <c r="A22" s="376" t="s">
        <v>69</v>
      </c>
      <c r="B22" s="376"/>
      <c r="C22" s="376"/>
      <c r="D22" s="154">
        <v>398000</v>
      </c>
      <c r="E22" s="154">
        <v>318000</v>
      </c>
      <c r="F22" s="3"/>
    </row>
    <row r="23" spans="1:6" ht="12.75">
      <c r="A23" s="376" t="s">
        <v>75</v>
      </c>
      <c r="B23" s="376"/>
      <c r="C23" s="376"/>
      <c r="D23" s="131">
        <v>995000</v>
      </c>
      <c r="E23" s="131">
        <v>0</v>
      </c>
      <c r="F23" s="3"/>
    </row>
    <row r="24" spans="1:6" ht="12.75">
      <c r="A24" s="376" t="s">
        <v>6</v>
      </c>
      <c r="B24" s="376"/>
      <c r="C24" s="376"/>
      <c r="D24" s="131">
        <v>440000</v>
      </c>
      <c r="E24" s="131">
        <v>165000</v>
      </c>
      <c r="F24" s="3"/>
    </row>
    <row r="25" spans="1:6" ht="12.75">
      <c r="A25" s="376" t="s">
        <v>7</v>
      </c>
      <c r="B25" s="376"/>
      <c r="C25" s="376"/>
      <c r="D25" s="131">
        <v>304000</v>
      </c>
      <c r="E25" s="131">
        <v>419000</v>
      </c>
      <c r="F25" s="3"/>
    </row>
    <row r="26" spans="1:6" ht="12.75">
      <c r="A26" s="376" t="s">
        <v>8</v>
      </c>
      <c r="B26" s="376"/>
      <c r="C26" s="376"/>
      <c r="D26" s="131">
        <v>648000</v>
      </c>
      <c r="E26" s="131">
        <v>286000</v>
      </c>
      <c r="F26" s="3"/>
    </row>
    <row r="27" spans="1:6" ht="12.75">
      <c r="A27" s="376" t="s">
        <v>14</v>
      </c>
      <c r="B27" s="376"/>
      <c r="C27" s="376"/>
      <c r="D27" s="131">
        <v>0</v>
      </c>
      <c r="E27" s="131">
        <v>0</v>
      </c>
      <c r="F27" s="3"/>
    </row>
    <row r="28" spans="1:6" ht="13.5" thickBot="1">
      <c r="A28" s="376" t="s">
        <v>329</v>
      </c>
      <c r="B28" s="376"/>
      <c r="C28" s="376"/>
      <c r="D28" s="155">
        <f>SUM(D22:D27)</f>
        <v>2785000</v>
      </c>
      <c r="E28" s="155">
        <f>SUM(E22:E27)</f>
        <v>1188000</v>
      </c>
      <c r="F28" s="3"/>
    </row>
    <row r="29" spans="1:6" ht="13.5" thickTop="1">
      <c r="A29" s="376"/>
      <c r="B29" s="376"/>
      <c r="C29" s="376"/>
      <c r="D29" s="131"/>
      <c r="E29" s="131"/>
      <c r="F29" s="3"/>
    </row>
    <row r="30" spans="1:6" ht="12.75">
      <c r="A30" s="376" t="s">
        <v>37</v>
      </c>
      <c r="B30" s="376"/>
      <c r="C30" s="376"/>
      <c r="D30" s="154">
        <v>-840000</v>
      </c>
      <c r="E30" s="154">
        <v>-368000</v>
      </c>
      <c r="F30" s="3"/>
    </row>
    <row r="31" spans="1:6" ht="12.75">
      <c r="A31" s="376" t="s">
        <v>22</v>
      </c>
      <c r="B31" s="376"/>
      <c r="C31" s="376"/>
      <c r="D31" s="131">
        <v>-250000</v>
      </c>
      <c r="E31" s="131">
        <v>-170000</v>
      </c>
      <c r="F31" s="3"/>
    </row>
    <row r="32" spans="1:6" ht="12.75">
      <c r="A32" s="376" t="s">
        <v>82</v>
      </c>
      <c r="B32" s="376"/>
      <c r="C32" s="376"/>
      <c r="D32" s="131">
        <f>D20</f>
        <v>-1695000</v>
      </c>
      <c r="E32" s="131">
        <f>E20</f>
        <v>-650000</v>
      </c>
      <c r="F32" s="3"/>
    </row>
    <row r="33" spans="1:6" ht="13.5" thickBot="1">
      <c r="A33" s="376" t="s">
        <v>330</v>
      </c>
      <c r="B33" s="376"/>
      <c r="C33" s="376"/>
      <c r="D33" s="155">
        <f>SUM(D30:D32)</f>
        <v>-2785000</v>
      </c>
      <c r="E33" s="155">
        <f>SUM(E30:E32)</f>
        <v>-1188000</v>
      </c>
      <c r="F33" s="3"/>
    </row>
    <row r="34" spans="1:6" ht="13.5" thickTop="1">
      <c r="A34" s="3"/>
      <c r="B34" s="34"/>
      <c r="C34" s="34"/>
      <c r="D34" s="34"/>
      <c r="E34" s="3"/>
      <c r="F34" s="3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</sheetData>
  <sheetProtection password="C690" sheet="1" objects="1" scenarios="1" selectLockedCells="1" selectUnlockedCells="1"/>
  <mergeCells count="29">
    <mergeCell ref="A11:C11"/>
    <mergeCell ref="A21:C21"/>
    <mergeCell ref="A20:C20"/>
    <mergeCell ref="A19:C19"/>
    <mergeCell ref="A18:C18"/>
    <mergeCell ref="A17:C17"/>
    <mergeCell ref="A15:C15"/>
    <mergeCell ref="A14:C14"/>
    <mergeCell ref="A13:C13"/>
    <mergeCell ref="A12:C12"/>
    <mergeCell ref="A29:C29"/>
    <mergeCell ref="A28:C28"/>
    <mergeCell ref="A16:C16"/>
    <mergeCell ref="A27:C27"/>
    <mergeCell ref="A26:C26"/>
    <mergeCell ref="A25:C25"/>
    <mergeCell ref="A24:C24"/>
    <mergeCell ref="A23:C23"/>
    <mergeCell ref="A22:C22"/>
    <mergeCell ref="A33:C33"/>
    <mergeCell ref="A32:C32"/>
    <mergeCell ref="A31:C31"/>
    <mergeCell ref="A30:C30"/>
    <mergeCell ref="A1:B1"/>
    <mergeCell ref="A7:D7"/>
    <mergeCell ref="A6:D6"/>
    <mergeCell ref="A5:D5"/>
    <mergeCell ref="A4:D4"/>
    <mergeCell ref="A3:D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showGridLines="0" zoomScalePageLayoutView="0" workbookViewId="0" topLeftCell="A1">
      <selection activeCell="D1" sqref="D1:F1"/>
    </sheetView>
  </sheetViews>
  <sheetFormatPr defaultColWidth="9.140625" defaultRowHeight="12.75"/>
  <cols>
    <col min="1" max="4" width="12.7109375" style="0" customWidth="1"/>
    <col min="5" max="5" width="4.00390625" style="0" customWidth="1"/>
    <col min="6" max="6" width="12.7109375" style="0" customWidth="1"/>
    <col min="7" max="7" width="4.00390625" style="0" customWidth="1"/>
    <col min="8" max="9" width="12.7109375" style="0" customWidth="1"/>
    <col min="10" max="10" width="2.7109375" style="0" customWidth="1"/>
    <col min="11" max="23" width="12.7109375" style="0" customWidth="1"/>
  </cols>
  <sheetData>
    <row r="1" spans="3:6" ht="12.75">
      <c r="C1" s="1" t="s">
        <v>0</v>
      </c>
      <c r="D1" s="372"/>
      <c r="E1" s="372"/>
      <c r="F1" s="372"/>
    </row>
    <row r="2" spans="3:6" ht="12.75">
      <c r="C2" s="1" t="s">
        <v>1</v>
      </c>
      <c r="D2" s="372"/>
      <c r="E2" s="372"/>
      <c r="F2" s="372"/>
    </row>
    <row r="3" spans="3:6" ht="12.75">
      <c r="C3" s="2"/>
      <c r="D3" s="373" t="s">
        <v>48</v>
      </c>
      <c r="E3" s="373"/>
      <c r="F3" s="373"/>
    </row>
    <row r="5" spans="1:7" ht="12.75">
      <c r="A5" s="3"/>
      <c r="B5" s="3"/>
      <c r="C5" s="3"/>
      <c r="D5" s="20"/>
      <c r="E5" s="24"/>
      <c r="F5" s="3"/>
      <c r="G5" s="3"/>
    </row>
    <row r="6" spans="1:7" ht="12.75">
      <c r="A6" s="38" t="s">
        <v>217</v>
      </c>
      <c r="B6" s="38"/>
      <c r="C6" s="28"/>
      <c r="D6" s="44"/>
      <c r="E6" s="37"/>
      <c r="F6" s="28"/>
      <c r="G6" s="3"/>
    </row>
    <row r="7" spans="1:7" ht="12.75">
      <c r="A7" s="21"/>
      <c r="B7" s="21"/>
      <c r="C7" s="19"/>
      <c r="D7" s="233"/>
      <c r="E7" s="24"/>
      <c r="F7" s="19" t="s">
        <v>42</v>
      </c>
      <c r="G7" s="3"/>
    </row>
    <row r="8" spans="1:7" ht="12.75">
      <c r="A8" s="43"/>
      <c r="B8" s="43"/>
      <c r="C8" s="19"/>
      <c r="D8" s="109" t="s">
        <v>41</v>
      </c>
      <c r="E8" s="25" t="s">
        <v>44</v>
      </c>
      <c r="F8" s="25"/>
      <c r="G8" s="3"/>
    </row>
    <row r="9" spans="1:7" ht="12.75">
      <c r="A9" s="11"/>
      <c r="B9" s="11"/>
      <c r="C9" s="79" t="s">
        <v>218</v>
      </c>
      <c r="D9" s="79" t="s">
        <v>45</v>
      </c>
      <c r="E9" s="152" t="s">
        <v>43</v>
      </c>
      <c r="F9" s="152"/>
      <c r="G9" s="3"/>
    </row>
    <row r="10" spans="1:7" ht="12.75">
      <c r="A10" s="387" t="s">
        <v>70</v>
      </c>
      <c r="B10" s="387"/>
      <c r="C10" s="159"/>
      <c r="D10" s="167"/>
      <c r="E10" s="410"/>
      <c r="F10" s="411"/>
      <c r="G10" s="3"/>
    </row>
    <row r="11" spans="1:7" ht="12.75">
      <c r="A11" s="376" t="s">
        <v>104</v>
      </c>
      <c r="B11" s="376"/>
      <c r="C11" s="157"/>
      <c r="D11" s="168"/>
      <c r="E11" s="407"/>
      <c r="F11" s="408"/>
      <c r="G11" s="3"/>
    </row>
    <row r="12" spans="1:7" ht="12.75">
      <c r="A12" s="376" t="s">
        <v>71</v>
      </c>
      <c r="B12" s="376"/>
      <c r="C12" s="157"/>
      <c r="D12" s="169"/>
      <c r="E12" s="405"/>
      <c r="F12" s="406"/>
      <c r="G12" s="3"/>
    </row>
    <row r="13" spans="1:7" ht="12.75">
      <c r="A13" s="376" t="s">
        <v>105</v>
      </c>
      <c r="B13" s="376"/>
      <c r="C13" s="170"/>
      <c r="D13" s="171"/>
      <c r="E13" s="402"/>
      <c r="F13" s="356"/>
      <c r="G13" s="3"/>
    </row>
    <row r="14" spans="1:7" ht="13.5" thickBot="1">
      <c r="A14" s="376" t="s">
        <v>332</v>
      </c>
      <c r="B14" s="376"/>
      <c r="C14" s="16"/>
      <c r="D14" s="50"/>
      <c r="E14" s="403"/>
      <c r="F14" s="361"/>
      <c r="G14" s="3"/>
    </row>
    <row r="15" spans="1:7" ht="13.5" thickTop="1">
      <c r="A15" s="3"/>
      <c r="B15" s="3"/>
      <c r="C15" s="6"/>
      <c r="D15" s="29"/>
      <c r="E15" s="354">
        <f>IF(E14="","",IF(E14=14000,"Correct!","Try again!"))</f>
      </c>
      <c r="F15" s="354"/>
      <c r="G15" s="3"/>
    </row>
    <row r="16" s="5" customFormat="1" ht="12.75"/>
    <row r="17" spans="1:10" ht="12.75">
      <c r="A17" s="17" t="s">
        <v>18</v>
      </c>
      <c r="B17" s="17"/>
      <c r="C17" s="17" t="s">
        <v>20</v>
      </c>
      <c r="D17" s="18" t="s">
        <v>19</v>
      </c>
      <c r="E17" s="15"/>
      <c r="F17" s="15"/>
      <c r="G17" s="15"/>
      <c r="H17" s="15"/>
      <c r="I17" s="11"/>
      <c r="J17" s="3"/>
    </row>
    <row r="18" spans="1:10" ht="12.75">
      <c r="A18" s="387" t="s">
        <v>28</v>
      </c>
      <c r="B18" s="387"/>
      <c r="C18" s="160"/>
      <c r="D18" s="395"/>
      <c r="E18" s="396"/>
      <c r="F18" s="396"/>
      <c r="G18" s="396"/>
      <c r="H18" s="396"/>
      <c r="I18" s="396"/>
      <c r="J18" s="3"/>
    </row>
    <row r="19" spans="1:10" ht="12.75">
      <c r="A19" s="6"/>
      <c r="B19" s="6"/>
      <c r="C19" s="99"/>
      <c r="D19" s="358"/>
      <c r="E19" s="358"/>
      <c r="F19" s="358"/>
      <c r="G19" s="358"/>
      <c r="H19" s="358"/>
      <c r="I19" s="394"/>
      <c r="J19" s="3"/>
    </row>
    <row r="20" spans="1:10" ht="12.75">
      <c r="A20" s="11"/>
      <c r="B20" s="11"/>
      <c r="C20" s="161"/>
      <c r="D20" s="390"/>
      <c r="E20" s="391"/>
      <c r="F20" s="391"/>
      <c r="G20" s="391"/>
      <c r="H20" s="391"/>
      <c r="I20" s="391"/>
      <c r="J20" s="3"/>
    </row>
    <row r="21" spans="1:10" ht="12.75">
      <c r="A21" s="387" t="s">
        <v>33</v>
      </c>
      <c r="B21" s="387"/>
      <c r="C21" s="160"/>
      <c r="D21" s="395"/>
      <c r="E21" s="396"/>
      <c r="F21" s="396"/>
      <c r="G21" s="396"/>
      <c r="H21" s="396"/>
      <c r="I21" s="396"/>
      <c r="J21" s="3"/>
    </row>
    <row r="22" spans="1:10" ht="12.75">
      <c r="A22" s="6"/>
      <c r="B22" s="6"/>
      <c r="C22" s="99"/>
      <c r="D22" s="358"/>
      <c r="E22" s="358"/>
      <c r="F22" s="358"/>
      <c r="G22" s="358"/>
      <c r="H22" s="358"/>
      <c r="I22" s="394"/>
      <c r="J22" s="3"/>
    </row>
    <row r="23" spans="1:10" ht="12.75">
      <c r="A23" s="11"/>
      <c r="B23" s="11"/>
      <c r="C23" s="98"/>
      <c r="D23" s="390"/>
      <c r="E23" s="391"/>
      <c r="F23" s="391"/>
      <c r="G23" s="391"/>
      <c r="H23" s="391"/>
      <c r="I23" s="391"/>
      <c r="J23" s="3"/>
    </row>
    <row r="24" spans="1:10" ht="12.75">
      <c r="A24" s="376" t="s">
        <v>34</v>
      </c>
      <c r="B24" s="376"/>
      <c r="C24" s="160"/>
      <c r="D24" s="395"/>
      <c r="E24" s="396"/>
      <c r="F24" s="396"/>
      <c r="G24" s="396"/>
      <c r="H24" s="396"/>
      <c r="I24" s="396"/>
      <c r="J24" s="3"/>
    </row>
    <row r="25" spans="1:10" ht="12.75">
      <c r="A25" s="6"/>
      <c r="B25" s="6"/>
      <c r="C25" s="99"/>
      <c r="D25" s="358"/>
      <c r="E25" s="358"/>
      <c r="F25" s="358"/>
      <c r="G25" s="358"/>
      <c r="H25" s="358"/>
      <c r="I25" s="394"/>
      <c r="J25" s="3"/>
    </row>
    <row r="26" spans="1:10" ht="12.75">
      <c r="A26" s="11"/>
      <c r="B26" s="11"/>
      <c r="C26" s="161"/>
      <c r="D26" s="390"/>
      <c r="E26" s="391"/>
      <c r="F26" s="391"/>
      <c r="G26" s="391"/>
      <c r="H26" s="391"/>
      <c r="I26" s="391"/>
      <c r="J26" s="3"/>
    </row>
    <row r="27" spans="1:10" ht="12.75">
      <c r="A27" s="387" t="s">
        <v>59</v>
      </c>
      <c r="B27" s="387"/>
      <c r="C27" s="160"/>
      <c r="D27" s="395"/>
      <c r="E27" s="396"/>
      <c r="F27" s="396"/>
      <c r="G27" s="396"/>
      <c r="H27" s="396"/>
      <c r="I27" s="396"/>
      <c r="J27" s="3"/>
    </row>
    <row r="28" spans="1:10" ht="12.75">
      <c r="A28" s="6"/>
      <c r="B28" s="6"/>
      <c r="C28" s="99"/>
      <c r="D28" s="358"/>
      <c r="E28" s="358"/>
      <c r="F28" s="358"/>
      <c r="G28" s="358"/>
      <c r="H28" s="358"/>
      <c r="I28" s="394"/>
      <c r="J28" s="3"/>
    </row>
    <row r="29" spans="1:10" ht="12.75">
      <c r="A29" s="11"/>
      <c r="B29" s="11"/>
      <c r="C29" s="162"/>
      <c r="D29" s="390"/>
      <c r="E29" s="391"/>
      <c r="F29" s="391"/>
      <c r="G29" s="391"/>
      <c r="H29" s="391"/>
      <c r="I29" s="391"/>
      <c r="J29" s="3"/>
    </row>
    <row r="30" spans="1:10" ht="12.75">
      <c r="A30" s="387" t="s">
        <v>7</v>
      </c>
      <c r="B30" s="387"/>
      <c r="C30" s="160"/>
      <c r="D30" s="395"/>
      <c r="E30" s="396"/>
      <c r="F30" s="396"/>
      <c r="G30" s="396"/>
      <c r="H30" s="396"/>
      <c r="I30" s="396"/>
      <c r="J30" s="3"/>
    </row>
    <row r="31" spans="1:10" ht="12.75">
      <c r="A31" s="6"/>
      <c r="B31" s="6"/>
      <c r="C31" s="99"/>
      <c r="D31" s="358"/>
      <c r="E31" s="358"/>
      <c r="F31" s="358"/>
      <c r="G31" s="358"/>
      <c r="H31" s="358"/>
      <c r="I31" s="394"/>
      <c r="J31" s="3"/>
    </row>
    <row r="32" spans="1:10" ht="12.75">
      <c r="A32" s="11"/>
      <c r="B32" s="11"/>
      <c r="C32" s="161"/>
      <c r="D32" s="390"/>
      <c r="E32" s="391"/>
      <c r="F32" s="391"/>
      <c r="G32" s="391"/>
      <c r="H32" s="391"/>
      <c r="I32" s="391"/>
      <c r="J32" s="3"/>
    </row>
    <row r="33" spans="1:10" ht="12.75">
      <c r="A33" s="387" t="s">
        <v>8</v>
      </c>
      <c r="B33" s="387"/>
      <c r="C33" s="160"/>
      <c r="D33" s="395"/>
      <c r="E33" s="396"/>
      <c r="F33" s="396"/>
      <c r="G33" s="396"/>
      <c r="H33" s="396"/>
      <c r="I33" s="396"/>
      <c r="J33" s="3"/>
    </row>
    <row r="34" spans="1:10" ht="12.75">
      <c r="A34" s="6"/>
      <c r="B34" s="6"/>
      <c r="C34" s="99"/>
      <c r="D34" s="358"/>
      <c r="E34" s="358"/>
      <c r="F34" s="358"/>
      <c r="G34" s="358"/>
      <c r="H34" s="358"/>
      <c r="I34" s="394"/>
      <c r="J34" s="3"/>
    </row>
    <row r="35" spans="1:10" ht="12.75">
      <c r="A35" s="11"/>
      <c r="B35" s="11"/>
      <c r="C35" s="161"/>
      <c r="D35" s="390"/>
      <c r="E35" s="391"/>
      <c r="F35" s="391"/>
      <c r="G35" s="391"/>
      <c r="H35" s="391"/>
      <c r="I35" s="391"/>
      <c r="J35" s="3"/>
    </row>
    <row r="36" spans="1:10" ht="12.75">
      <c r="A36" s="387" t="s">
        <v>106</v>
      </c>
      <c r="B36" s="387"/>
      <c r="C36" s="160"/>
      <c r="D36" s="395"/>
      <c r="E36" s="396"/>
      <c r="F36" s="396"/>
      <c r="G36" s="396"/>
      <c r="H36" s="396"/>
      <c r="I36" s="396"/>
      <c r="J36" s="3"/>
    </row>
    <row r="37" spans="1:10" ht="12.75">
      <c r="A37" s="6"/>
      <c r="B37" s="6"/>
      <c r="C37" s="99"/>
      <c r="D37" s="358"/>
      <c r="E37" s="358"/>
      <c r="F37" s="358"/>
      <c r="G37" s="358"/>
      <c r="H37" s="358"/>
      <c r="I37" s="394"/>
      <c r="J37" s="3"/>
    </row>
    <row r="38" spans="1:10" ht="12.75">
      <c r="A38" s="11"/>
      <c r="B38" s="11"/>
      <c r="C38" s="162"/>
      <c r="D38" s="390"/>
      <c r="E38" s="391"/>
      <c r="F38" s="391"/>
      <c r="G38" s="391"/>
      <c r="H38" s="391"/>
      <c r="I38" s="391"/>
      <c r="J38" s="3"/>
    </row>
    <row r="39" spans="1:10" ht="12.75">
      <c r="A39" s="387" t="s">
        <v>22</v>
      </c>
      <c r="B39" s="387"/>
      <c r="C39" s="160"/>
      <c r="D39" s="395"/>
      <c r="E39" s="396"/>
      <c r="F39" s="396"/>
      <c r="G39" s="396"/>
      <c r="H39" s="396"/>
      <c r="I39" s="396"/>
      <c r="J39" s="3"/>
    </row>
    <row r="40" spans="1:10" ht="12.75">
      <c r="A40" s="6"/>
      <c r="B40" s="6"/>
      <c r="C40" s="99"/>
      <c r="D40" s="358"/>
      <c r="E40" s="358"/>
      <c r="F40" s="358"/>
      <c r="G40" s="358"/>
      <c r="H40" s="358"/>
      <c r="I40" s="394"/>
      <c r="J40" s="3"/>
    </row>
    <row r="41" spans="1:10" ht="12.75">
      <c r="A41" s="11"/>
      <c r="B41" s="11"/>
      <c r="C41" s="162"/>
      <c r="D41" s="390"/>
      <c r="E41" s="391"/>
      <c r="F41" s="391"/>
      <c r="G41" s="391"/>
      <c r="H41" s="391"/>
      <c r="I41" s="391"/>
      <c r="J41" s="3"/>
    </row>
    <row r="42" spans="1:10" ht="12.75">
      <c r="A42" s="387" t="s">
        <v>17</v>
      </c>
      <c r="B42" s="387"/>
      <c r="C42" s="160"/>
      <c r="D42" s="395"/>
      <c r="E42" s="396"/>
      <c r="F42" s="396"/>
      <c r="G42" s="396"/>
      <c r="H42" s="396"/>
      <c r="I42" s="396"/>
      <c r="J42" s="3"/>
    </row>
    <row r="43" spans="1:10" ht="12.75">
      <c r="A43" s="6"/>
      <c r="B43" s="6"/>
      <c r="C43" s="99"/>
      <c r="D43" s="358"/>
      <c r="E43" s="358"/>
      <c r="F43" s="358"/>
      <c r="G43" s="358"/>
      <c r="H43" s="358"/>
      <c r="I43" s="394"/>
      <c r="J43" s="3"/>
    </row>
    <row r="44" spans="1:10" ht="12.75">
      <c r="A44" s="11"/>
      <c r="B44" s="11"/>
      <c r="C44" s="162"/>
      <c r="D44" s="390"/>
      <c r="E44" s="391"/>
      <c r="F44" s="391"/>
      <c r="G44" s="391"/>
      <c r="H44" s="391"/>
      <c r="I44" s="391"/>
      <c r="J44" s="3"/>
    </row>
    <row r="45" spans="1:10" s="5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="5" customFormat="1" ht="12.75">
      <c r="H46" s="175"/>
    </row>
    <row r="47" spans="1:9" s="5" customFormat="1" ht="12.75">
      <c r="A47" s="48" t="s">
        <v>107</v>
      </c>
      <c r="B47" s="48"/>
      <c r="C47" s="45"/>
      <c r="D47" s="45"/>
      <c r="E47" s="45"/>
      <c r="F47" s="45"/>
      <c r="G47" s="16"/>
      <c r="H47" s="53"/>
      <c r="I47" s="53"/>
    </row>
    <row r="48" spans="1:9" s="5" customFormat="1" ht="12.75">
      <c r="A48" s="18" t="s">
        <v>108</v>
      </c>
      <c r="B48" s="18"/>
      <c r="C48" s="11"/>
      <c r="D48" s="11"/>
      <c r="E48" s="11"/>
      <c r="F48" s="11"/>
      <c r="G48" s="16"/>
      <c r="H48" s="53"/>
      <c r="I48" s="53"/>
    </row>
    <row r="49" spans="1:9" s="5" customFormat="1" ht="12.75">
      <c r="A49" s="6"/>
      <c r="B49" s="6"/>
      <c r="C49" s="6"/>
      <c r="D49" s="6"/>
      <c r="E49" s="6"/>
      <c r="F49" s="6"/>
      <c r="G49" s="16"/>
      <c r="H49" s="53"/>
      <c r="I49" s="54"/>
    </row>
    <row r="50" spans="1:8" s="5" customFormat="1" ht="12.75">
      <c r="A50" s="353"/>
      <c r="B50" s="353"/>
      <c r="C50" s="353"/>
      <c r="D50" s="353"/>
      <c r="E50" s="353"/>
      <c r="F50" s="353"/>
      <c r="G50" s="16"/>
      <c r="H50" s="175"/>
    </row>
    <row r="51" spans="1:8" s="5" customFormat="1" ht="12.75">
      <c r="A51" s="366"/>
      <c r="B51" s="366"/>
      <c r="C51" s="366"/>
      <c r="D51" s="366"/>
      <c r="E51" s="366"/>
      <c r="F51" s="366"/>
      <c r="G51" s="16"/>
      <c r="H51" s="175"/>
    </row>
    <row r="52" spans="1:8" s="5" customFormat="1" ht="12.75">
      <c r="A52" s="366"/>
      <c r="B52" s="366"/>
      <c r="C52" s="366"/>
      <c r="D52" s="366"/>
      <c r="E52" s="366"/>
      <c r="F52" s="366"/>
      <c r="G52" s="16"/>
      <c r="H52" s="175"/>
    </row>
    <row r="53" spans="1:8" s="5" customFormat="1" ht="12.75">
      <c r="A53" s="366"/>
      <c r="B53" s="366"/>
      <c r="C53" s="366"/>
      <c r="D53" s="366"/>
      <c r="E53" s="366"/>
      <c r="F53" s="366"/>
      <c r="G53" s="16"/>
      <c r="H53" s="175"/>
    </row>
    <row r="54" spans="1:8" s="5" customFormat="1" ht="12.75">
      <c r="A54" s="357"/>
      <c r="B54" s="357"/>
      <c r="C54" s="357"/>
      <c r="D54" s="357"/>
      <c r="E54" s="357"/>
      <c r="F54" s="357"/>
      <c r="G54" s="16"/>
      <c r="H54" s="175"/>
    </row>
    <row r="55" spans="1:8" s="5" customFormat="1" ht="12.75">
      <c r="A55" s="6"/>
      <c r="B55" s="6"/>
      <c r="C55" s="6"/>
      <c r="D55" s="6"/>
      <c r="E55" s="6"/>
      <c r="F55" s="6"/>
      <c r="G55" s="16"/>
      <c r="H55" s="175"/>
    </row>
    <row r="57" spans="1:9" ht="12.75">
      <c r="A57" s="48" t="s">
        <v>109</v>
      </c>
      <c r="B57" s="48"/>
      <c r="C57" s="45"/>
      <c r="D57" s="45"/>
      <c r="E57" s="45"/>
      <c r="F57" s="45"/>
      <c r="G57" s="6"/>
      <c r="H57" s="5"/>
      <c r="I57" s="5"/>
    </row>
    <row r="58" spans="1:9" ht="12.75">
      <c r="A58" s="18" t="s">
        <v>110</v>
      </c>
      <c r="B58" s="18"/>
      <c r="C58" s="11"/>
      <c r="D58" s="11"/>
      <c r="E58" s="11"/>
      <c r="F58" s="11"/>
      <c r="G58" s="6"/>
      <c r="H58" s="5"/>
      <c r="I58" s="5"/>
    </row>
    <row r="59" spans="1:9" ht="12.75">
      <c r="A59" s="6"/>
      <c r="B59" s="6"/>
      <c r="C59" s="6"/>
      <c r="D59" s="6"/>
      <c r="E59" s="6"/>
      <c r="F59" s="6"/>
      <c r="G59" s="6"/>
      <c r="H59" s="5"/>
      <c r="I59" s="5"/>
    </row>
    <row r="60" spans="1:9" ht="12.75">
      <c r="A60" s="374" t="s">
        <v>111</v>
      </c>
      <c r="B60" s="374"/>
      <c r="C60" s="374"/>
      <c r="D60" s="374"/>
      <c r="E60" s="24"/>
      <c r="F60" s="3"/>
      <c r="G60" s="6"/>
      <c r="H60" s="5"/>
      <c r="I60" s="5"/>
    </row>
    <row r="61" spans="1:9" ht="12.75">
      <c r="A61" s="379" t="s">
        <v>87</v>
      </c>
      <c r="B61" s="379"/>
      <c r="C61" s="379"/>
      <c r="D61" s="379"/>
      <c r="E61" s="24"/>
      <c r="F61" s="3"/>
      <c r="G61" s="6"/>
      <c r="H61" s="5"/>
      <c r="I61" s="5"/>
    </row>
    <row r="62" spans="1:9" ht="12.75">
      <c r="A62" s="6"/>
      <c r="B62" s="6"/>
      <c r="C62" s="6"/>
      <c r="D62" s="6"/>
      <c r="E62" s="24"/>
      <c r="F62" s="3"/>
      <c r="G62" s="6"/>
      <c r="H62" s="5"/>
      <c r="I62" s="5"/>
    </row>
    <row r="63" spans="1:9" ht="12.75">
      <c r="A63" s="414" t="s">
        <v>9</v>
      </c>
      <c r="B63" s="414"/>
      <c r="C63" s="79" t="s">
        <v>10</v>
      </c>
      <c r="D63" s="79" t="s">
        <v>11</v>
      </c>
      <c r="E63" s="24"/>
      <c r="F63" s="3"/>
      <c r="G63" s="6"/>
      <c r="H63" s="5"/>
      <c r="I63" s="5"/>
    </row>
    <row r="64" spans="1:9" ht="12.75">
      <c r="A64" s="16"/>
      <c r="B64" s="16"/>
      <c r="C64" s="55"/>
      <c r="D64" s="31"/>
      <c r="E64" s="24"/>
      <c r="F64" s="3"/>
      <c r="G64" s="6"/>
      <c r="H64" s="5"/>
      <c r="I64" s="5"/>
    </row>
    <row r="65" spans="1:9" ht="12.75">
      <c r="A65" s="413" t="s">
        <v>116</v>
      </c>
      <c r="B65" s="413"/>
      <c r="C65" s="31"/>
      <c r="D65" s="31"/>
      <c r="E65" s="24"/>
      <c r="F65" s="3"/>
      <c r="G65" s="6"/>
      <c r="H65" s="5"/>
      <c r="I65" s="5"/>
    </row>
    <row r="66" spans="1:9" ht="12.75">
      <c r="A66" s="412" t="s">
        <v>113</v>
      </c>
      <c r="B66" s="412"/>
      <c r="C66" s="140"/>
      <c r="D66" s="57">
        <f>IF(C66="","",IF(C66=40000,"Correct!","Try again!"))</f>
      </c>
      <c r="E66" s="58"/>
      <c r="F66" s="3"/>
      <c r="G66" s="6"/>
      <c r="H66" s="5"/>
      <c r="I66" s="5"/>
    </row>
    <row r="67" spans="1:9" ht="12.75">
      <c r="A67" s="412" t="s">
        <v>114</v>
      </c>
      <c r="B67" s="412"/>
      <c r="C67" s="172"/>
      <c r="D67" s="57">
        <f>IF(C67="","",IF(C67=160000,"Correct!","Try again!"))</f>
      </c>
      <c r="E67" s="409"/>
      <c r="F67" s="378"/>
      <c r="G67" s="6"/>
      <c r="H67" s="5"/>
      <c r="I67" s="5"/>
    </row>
    <row r="68" spans="1:7" ht="12.75">
      <c r="A68" s="412" t="s">
        <v>208</v>
      </c>
      <c r="B68" s="412"/>
      <c r="C68" s="173"/>
      <c r="D68" s="57">
        <f>IF(C68="","",IF(C68=600000,"Correct!","Try again!"))</f>
      </c>
      <c r="E68" s="6"/>
      <c r="F68" s="6"/>
      <c r="G68" s="3"/>
    </row>
    <row r="69" spans="1:7" ht="12.75">
      <c r="A69" s="412" t="s">
        <v>115</v>
      </c>
      <c r="B69" s="412"/>
      <c r="C69" s="35"/>
      <c r="D69" s="140"/>
      <c r="E69" s="409">
        <f>IF(D69="","",IF(D69=800000,"Correct!","Try again!"))</f>
      </c>
      <c r="F69" s="378"/>
      <c r="G69" s="3"/>
    </row>
    <row r="70" spans="1:7" ht="12.75">
      <c r="A70" s="415" t="s">
        <v>112</v>
      </c>
      <c r="B70" s="415"/>
      <c r="C70" s="415"/>
      <c r="D70" s="415"/>
      <c r="E70" s="415"/>
      <c r="F70" s="6"/>
      <c r="G70" s="3"/>
    </row>
    <row r="71" spans="1:7" ht="12.75">
      <c r="A71" s="16"/>
      <c r="B71" s="16"/>
      <c r="C71" s="31"/>
      <c r="D71" s="31"/>
      <c r="E71" s="24"/>
      <c r="F71" s="3"/>
      <c r="G71" s="3"/>
    </row>
    <row r="72" spans="1:7" ht="12.75">
      <c r="A72" s="413" t="s">
        <v>117</v>
      </c>
      <c r="B72" s="413"/>
      <c r="C72" s="31"/>
      <c r="D72" s="31"/>
      <c r="E72" s="24"/>
      <c r="F72" s="3"/>
      <c r="G72" s="3"/>
    </row>
    <row r="73" spans="1:7" ht="12.75">
      <c r="A73" s="412" t="s">
        <v>6</v>
      </c>
      <c r="B73" s="412"/>
      <c r="C73" s="140"/>
      <c r="D73" s="57">
        <f>IF(C73="","",IF(C73=20000,"Correct!","Try again!"))</f>
      </c>
      <c r="E73" s="397"/>
      <c r="F73" s="398"/>
      <c r="G73" s="3"/>
    </row>
    <row r="74" spans="1:7" ht="12.75">
      <c r="A74" s="412" t="s">
        <v>8</v>
      </c>
      <c r="B74" s="412"/>
      <c r="C74" s="172"/>
      <c r="D74" s="57">
        <f>IF(C74="","",IF(C74=12000,"Correct!","Try again!"))</f>
      </c>
      <c r="E74" s="397"/>
      <c r="F74" s="398"/>
      <c r="G74" s="3"/>
    </row>
    <row r="75" spans="1:7" ht="12.75">
      <c r="A75" s="412" t="s">
        <v>121</v>
      </c>
      <c r="B75" s="412"/>
      <c r="C75" s="173"/>
      <c r="D75" s="57">
        <f>IF(C75="","",IF(C75=80000,"Correct!","Try again!"))</f>
      </c>
      <c r="E75" s="46"/>
      <c r="F75" s="56"/>
      <c r="G75" s="3"/>
    </row>
    <row r="76" spans="1:7" ht="12.75">
      <c r="A76" s="412" t="s">
        <v>122</v>
      </c>
      <c r="B76" s="412"/>
      <c r="C76" s="35"/>
      <c r="D76" s="174"/>
      <c r="E76" s="409">
        <f>IF(D76="","",IF(D76=18000,"Correct!","Try again!"))</f>
      </c>
      <c r="F76" s="378"/>
      <c r="G76" s="3"/>
    </row>
    <row r="77" spans="1:7" ht="12.75">
      <c r="A77" s="412" t="s">
        <v>115</v>
      </c>
      <c r="B77" s="412"/>
      <c r="C77" s="35"/>
      <c r="D77" s="173"/>
      <c r="E77" s="409">
        <f>IF(D77="","",IF(D77=94000,"Correct!","Try again!"))</f>
      </c>
      <c r="F77" s="378"/>
      <c r="G77" s="3"/>
    </row>
    <row r="78" spans="1:7" ht="12.75">
      <c r="A78" s="415" t="s">
        <v>123</v>
      </c>
      <c r="B78" s="415"/>
      <c r="C78" s="415"/>
      <c r="D78" s="415"/>
      <c r="E78" s="415"/>
      <c r="F78" s="6"/>
      <c r="G78" s="3"/>
    </row>
    <row r="79" spans="1:7" ht="12.75">
      <c r="A79" s="16"/>
      <c r="B79" s="16"/>
      <c r="C79" s="31"/>
      <c r="D79" s="31"/>
      <c r="E79" s="24"/>
      <c r="F79" s="3"/>
      <c r="G79" s="3"/>
    </row>
    <row r="80" spans="1:7" ht="12.75">
      <c r="A80" s="413" t="s">
        <v>118</v>
      </c>
      <c r="B80" s="413"/>
      <c r="C80" s="31"/>
      <c r="D80" s="31"/>
      <c r="E80" s="24"/>
      <c r="F80" s="3"/>
      <c r="G80" s="3"/>
    </row>
    <row r="81" spans="1:7" ht="12.75">
      <c r="A81" s="412" t="s">
        <v>93</v>
      </c>
      <c r="B81" s="412"/>
      <c r="C81" s="140"/>
      <c r="D81" s="57">
        <f>IF(C81="","",IF(C81=86000,"Correct!","Try again!"))</f>
      </c>
      <c r="E81" s="397"/>
      <c r="F81" s="398"/>
      <c r="G81" s="3"/>
    </row>
    <row r="82" spans="1:7" ht="12.75">
      <c r="A82" s="412" t="s">
        <v>115</v>
      </c>
      <c r="B82" s="412"/>
      <c r="C82" s="35"/>
      <c r="D82" s="140"/>
      <c r="E82" s="409">
        <f>IF(D82="","",IF(D82=86000,"Correct!","Try again!"))</f>
      </c>
      <c r="F82" s="378"/>
      <c r="G82" s="3"/>
    </row>
    <row r="83" spans="1:7" ht="12.75">
      <c r="A83" s="415" t="s">
        <v>125</v>
      </c>
      <c r="B83" s="415"/>
      <c r="C83" s="415"/>
      <c r="D83" s="415"/>
      <c r="E83" s="415"/>
      <c r="F83" s="6"/>
      <c r="G83" s="3"/>
    </row>
    <row r="84" spans="1:7" ht="12.75">
      <c r="A84" s="415" t="s">
        <v>124</v>
      </c>
      <c r="B84" s="415"/>
      <c r="C84" s="415"/>
      <c r="D84" s="415"/>
      <c r="E84" s="415"/>
      <c r="F84" s="6"/>
      <c r="G84" s="3"/>
    </row>
    <row r="85" spans="1:7" ht="12.75">
      <c r="A85" s="16"/>
      <c r="B85" s="16"/>
      <c r="C85" s="31"/>
      <c r="D85" s="31"/>
      <c r="E85" s="24"/>
      <c r="F85" s="3"/>
      <c r="G85" s="3"/>
    </row>
    <row r="86" spans="1:7" ht="12.75">
      <c r="A86" s="413" t="s">
        <v>119</v>
      </c>
      <c r="B86" s="413"/>
      <c r="C86" s="31"/>
      <c r="D86" s="31"/>
      <c r="E86" s="24"/>
      <c r="F86" s="3"/>
      <c r="G86" s="3"/>
    </row>
    <row r="87" spans="1:7" ht="12.75">
      <c r="A87" s="412" t="s">
        <v>126</v>
      </c>
      <c r="B87" s="412"/>
      <c r="C87" s="140"/>
      <c r="D87" s="57">
        <f>IF(C87="","",IF(C87=40000,"Correct!","Try again!"))</f>
      </c>
      <c r="E87" s="397"/>
      <c r="F87" s="398"/>
      <c r="G87" s="3"/>
    </row>
    <row r="88" spans="1:7" ht="12.75">
      <c r="A88" s="412" t="s">
        <v>127</v>
      </c>
      <c r="B88" s="412"/>
      <c r="C88" s="35"/>
      <c r="D88" s="140"/>
      <c r="E88" s="409">
        <f>IF(D88="","",IF(D88=40000,"Correct!","Try again!"))</f>
      </c>
      <c r="F88" s="378"/>
      <c r="G88" s="3"/>
    </row>
    <row r="89" spans="1:7" ht="12.75">
      <c r="A89" s="415" t="s">
        <v>349</v>
      </c>
      <c r="B89" s="415"/>
      <c r="C89" s="415"/>
      <c r="D89" s="415"/>
      <c r="E89" s="415"/>
      <c r="F89" s="6"/>
      <c r="G89" s="3"/>
    </row>
    <row r="90" spans="1:7" ht="12.75">
      <c r="A90" s="16"/>
      <c r="B90" s="16"/>
      <c r="C90" s="31"/>
      <c r="D90" s="31"/>
      <c r="E90" s="24"/>
      <c r="F90" s="3"/>
      <c r="G90" s="3"/>
    </row>
    <row r="91" spans="1:7" ht="12.75">
      <c r="A91" s="413" t="s">
        <v>120</v>
      </c>
      <c r="B91" s="413"/>
      <c r="C91" s="31"/>
      <c r="D91" s="31"/>
      <c r="E91" s="24"/>
      <c r="F91" s="3"/>
      <c r="G91" s="3"/>
    </row>
    <row r="92" spans="1:7" ht="12.75">
      <c r="A92" s="412" t="s">
        <v>59</v>
      </c>
      <c r="B92" s="412"/>
      <c r="C92" s="140"/>
      <c r="D92" s="57">
        <f>IF(C92="","",IF(C92=5000,"Correct!","Try again!"))</f>
      </c>
      <c r="E92" s="397"/>
      <c r="F92" s="398"/>
      <c r="G92" s="3"/>
    </row>
    <row r="93" spans="1:7" ht="12.75">
      <c r="A93" s="412" t="s">
        <v>34</v>
      </c>
      <c r="B93" s="412"/>
      <c r="C93" s="172"/>
      <c r="D93" s="57">
        <f>IF(C93="","",IF(C93=9000,"Correct!","Try again!"))</f>
      </c>
      <c r="E93" s="397"/>
      <c r="F93" s="398"/>
      <c r="G93" s="3"/>
    </row>
    <row r="94" spans="1:7" ht="12.75">
      <c r="A94" s="412" t="s">
        <v>12</v>
      </c>
      <c r="B94" s="412"/>
      <c r="C94" s="172"/>
      <c r="D94" s="57">
        <f>IF(C94="","",IF(C94=3000,"Correct!","Try again!"))</f>
      </c>
      <c r="E94" s="46"/>
      <c r="F94" s="56"/>
      <c r="G94" s="3"/>
    </row>
    <row r="95" spans="1:7" ht="12.75">
      <c r="A95" s="412" t="s">
        <v>128</v>
      </c>
      <c r="B95" s="412"/>
      <c r="C95" s="35"/>
      <c r="D95" s="174"/>
      <c r="E95" s="409">
        <f>IF(D95="","",IF(D95=12000,"Correct!","Try again!"))</f>
      </c>
      <c r="F95" s="378"/>
      <c r="G95" s="3"/>
    </row>
    <row r="96" spans="1:7" ht="12.75">
      <c r="A96" s="412" t="s">
        <v>129</v>
      </c>
      <c r="B96" s="412"/>
      <c r="C96" s="35"/>
      <c r="D96" s="173"/>
      <c r="E96" s="409">
        <f>IF(D96="","",IF(D96=5000,"Correct!","Try again!"))</f>
      </c>
      <c r="F96" s="378"/>
      <c r="G96" s="3"/>
    </row>
    <row r="97" spans="1:7" ht="12.75">
      <c r="A97" s="415" t="s">
        <v>333</v>
      </c>
      <c r="B97" s="415"/>
      <c r="C97" s="415"/>
      <c r="D97" s="415"/>
      <c r="E97" s="415"/>
      <c r="F97" s="6"/>
      <c r="G97" s="3"/>
    </row>
    <row r="98" spans="1:7" ht="12.75">
      <c r="A98" s="3"/>
      <c r="B98" s="3"/>
      <c r="C98" s="3"/>
      <c r="D98" s="3"/>
      <c r="E98" s="3"/>
      <c r="F98" s="3"/>
      <c r="G98" s="3"/>
    </row>
  </sheetData>
  <sheetProtection password="C690" sheet="1" selectLockedCells="1"/>
  <mergeCells count="101">
    <mergeCell ref="A63:B63"/>
    <mergeCell ref="A97:E97"/>
    <mergeCell ref="A84:E84"/>
    <mergeCell ref="A83:E83"/>
    <mergeCell ref="A78:E78"/>
    <mergeCell ref="A70:E70"/>
    <mergeCell ref="A89:E89"/>
    <mergeCell ref="A72:B72"/>
    <mergeCell ref="A69:B69"/>
    <mergeCell ref="A68:B68"/>
    <mergeCell ref="A67:B67"/>
    <mergeCell ref="A66:B66"/>
    <mergeCell ref="A65:B65"/>
    <mergeCell ref="A80:B80"/>
    <mergeCell ref="A77:B77"/>
    <mergeCell ref="A76:B76"/>
    <mergeCell ref="A75:B75"/>
    <mergeCell ref="A74:B74"/>
    <mergeCell ref="A73:B73"/>
    <mergeCell ref="A87:B87"/>
    <mergeCell ref="A86:B86"/>
    <mergeCell ref="A82:B82"/>
    <mergeCell ref="A81:B81"/>
    <mergeCell ref="A18:B18"/>
    <mergeCell ref="A61:D61"/>
    <mergeCell ref="A60:D60"/>
    <mergeCell ref="A96:B96"/>
    <mergeCell ref="A95:B95"/>
    <mergeCell ref="A94:B94"/>
    <mergeCell ref="A93:B93"/>
    <mergeCell ref="A92:B92"/>
    <mergeCell ref="A91:B91"/>
    <mergeCell ref="A88:B88"/>
    <mergeCell ref="A30:B30"/>
    <mergeCell ref="A27:B27"/>
    <mergeCell ref="A24:B24"/>
    <mergeCell ref="A21:B21"/>
    <mergeCell ref="D3:F3"/>
    <mergeCell ref="D2:F2"/>
    <mergeCell ref="D1:F1"/>
    <mergeCell ref="A14:B14"/>
    <mergeCell ref="A13:B13"/>
    <mergeCell ref="A12:B12"/>
    <mergeCell ref="A11:B11"/>
    <mergeCell ref="A10:B10"/>
    <mergeCell ref="E10:F10"/>
    <mergeCell ref="E13:F13"/>
    <mergeCell ref="E95:F95"/>
    <mergeCell ref="E96:F96"/>
    <mergeCell ref="E87:F87"/>
    <mergeCell ref="E88:F88"/>
    <mergeCell ref="E92:F92"/>
    <mergeCell ref="E93:F93"/>
    <mergeCell ref="D18:I18"/>
    <mergeCell ref="D19:I19"/>
    <mergeCell ref="E73:F73"/>
    <mergeCell ref="E74:F74"/>
    <mergeCell ref="D30:I30"/>
    <mergeCell ref="D31:I31"/>
    <mergeCell ref="E67:F67"/>
    <mergeCell ref="A53:F53"/>
    <mergeCell ref="A50:F50"/>
    <mergeCell ref="D41:I41"/>
    <mergeCell ref="E82:F82"/>
    <mergeCell ref="D33:I33"/>
    <mergeCell ref="D34:I34"/>
    <mergeCell ref="D35:I35"/>
    <mergeCell ref="D36:I36"/>
    <mergeCell ref="D42:I42"/>
    <mergeCell ref="E69:F69"/>
    <mergeCell ref="D40:I40"/>
    <mergeCell ref="D28:I28"/>
    <mergeCell ref="D32:I32"/>
    <mergeCell ref="E81:F81"/>
    <mergeCell ref="E76:F76"/>
    <mergeCell ref="E77:F77"/>
    <mergeCell ref="D37:I37"/>
    <mergeCell ref="D38:I38"/>
    <mergeCell ref="D39:I39"/>
    <mergeCell ref="D24:I24"/>
    <mergeCell ref="D25:I25"/>
    <mergeCell ref="D26:I26"/>
    <mergeCell ref="D27:I27"/>
    <mergeCell ref="D20:I20"/>
    <mergeCell ref="D21:I21"/>
    <mergeCell ref="D22:I22"/>
    <mergeCell ref="D23:I23"/>
    <mergeCell ref="D29:I29"/>
    <mergeCell ref="A54:F54"/>
    <mergeCell ref="A51:F51"/>
    <mergeCell ref="A52:F52"/>
    <mergeCell ref="D43:I43"/>
    <mergeCell ref="D44:I44"/>
    <mergeCell ref="A42:B42"/>
    <mergeCell ref="A39:B39"/>
    <mergeCell ref="A36:B36"/>
    <mergeCell ref="A33:B33"/>
    <mergeCell ref="E14:F14"/>
    <mergeCell ref="E15:F15"/>
    <mergeCell ref="E11:F11"/>
    <mergeCell ref="E12:F12"/>
  </mergeCells>
  <dataValidations count="9">
    <dataValidation errorStyle="warning" type="whole" operator="equal" allowBlank="1" showInputMessage="1" showErrorMessage="1" errorTitle="Incorrect entry." error="Please try again." sqref="C27">
      <formula1>5000</formula1>
    </dataValidation>
    <dataValidation errorStyle="warning" type="whole" operator="equal" allowBlank="1" showInputMessage="1" showErrorMessage="1" errorTitle="Incorrect entry." error="Please try again." sqref="C42">
      <formula1>50000</formula1>
    </dataValidation>
    <dataValidation errorStyle="warning" type="whole" operator="equal" allowBlank="1" showInputMessage="1" showErrorMessage="1" errorTitle="Incorrect entry." error="Please try again." sqref="C18">
      <formula1>850000</formula1>
    </dataValidation>
    <dataValidation errorStyle="warning" type="whole" operator="equal" allowBlank="1" showInputMessage="1" showErrorMessage="1" errorTitle="Incorrect entry." error="Please try again." sqref="C21">
      <formula1>380000</formula1>
    </dataValidation>
    <dataValidation errorStyle="warning" type="whole" operator="equal" allowBlank="1" showInputMessage="1" showErrorMessage="1" errorTitle="Incorrect entry." error="Please try again." sqref="C30">
      <formula1>625000</formula1>
    </dataValidation>
    <dataValidation errorStyle="warning" type="whole" operator="equal" allowBlank="1" showInputMessage="1" showErrorMessage="1" errorTitle="Incorrect entry." error="Please try again." sqref="C36">
      <formula1>75000</formula1>
    </dataValidation>
    <dataValidation errorStyle="warning" type="whole" operator="equal" allowBlank="1" showInputMessage="1" showErrorMessage="1" errorTitle="Incorrect entry." error="Please try again." sqref="C39">
      <formula1>300000</formula1>
    </dataValidation>
    <dataValidation errorStyle="warning" type="whole" operator="equal" allowBlank="1" showInputMessage="1" showErrorMessage="1" errorTitle="Incorrect entry." error="Please try again." sqref="C24">
      <formula1>179000</formula1>
    </dataValidation>
    <dataValidation errorStyle="warning" type="whole" operator="equal" allowBlank="1" showInputMessage="1" showErrorMessage="1" errorTitle="Incorrect entry." error="Please try again." sqref="C33">
      <formula1>450000</formula1>
    </dataValidation>
  </dataValidations>
  <printOptions horizontalCentered="1"/>
  <pageMargins left="0.45" right="0.45" top="0.5" bottom="0.5" header="0.23" footer="0.15"/>
  <pageSetup horizontalDpi="300" verticalDpi="300" orientation="portrait" scale="99" r:id="rId3"/>
  <rowBreaks count="1" manualBreakCount="1">
    <brk id="4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21" width="12.7109375" style="0" customWidth="1"/>
  </cols>
  <sheetData>
    <row r="1" spans="1:2" ht="12.75">
      <c r="A1" s="378" t="s">
        <v>47</v>
      </c>
      <c r="B1" s="378"/>
    </row>
    <row r="3" spans="1:7" ht="12.75">
      <c r="A3" s="3"/>
      <c r="B3" s="3"/>
      <c r="C3" s="3"/>
      <c r="D3" s="3"/>
      <c r="E3" s="109" t="s">
        <v>91</v>
      </c>
      <c r="F3" s="109" t="s">
        <v>92</v>
      </c>
      <c r="G3" s="3"/>
    </row>
    <row r="4" spans="1:7" ht="12.75">
      <c r="A4" s="3"/>
      <c r="B4" s="3"/>
      <c r="C4" s="3"/>
      <c r="D4" s="3"/>
      <c r="E4" s="110">
        <v>41639</v>
      </c>
      <c r="F4" s="110">
        <v>41639</v>
      </c>
      <c r="G4" s="3"/>
    </row>
    <row r="5" spans="1:7" ht="12.75">
      <c r="A5" s="380" t="s">
        <v>28</v>
      </c>
      <c r="B5" s="380"/>
      <c r="C5" s="380"/>
      <c r="D5" s="380"/>
      <c r="E5" s="154">
        <v>-600000</v>
      </c>
      <c r="F5" s="154">
        <v>-250000</v>
      </c>
      <c r="G5" s="3"/>
    </row>
    <row r="6" spans="1:7" ht="12.75">
      <c r="A6" s="380" t="s">
        <v>33</v>
      </c>
      <c r="B6" s="380"/>
      <c r="C6" s="380"/>
      <c r="D6" s="380"/>
      <c r="E6" s="131">
        <v>280000</v>
      </c>
      <c r="F6" s="131">
        <v>100000</v>
      </c>
      <c r="G6" s="3"/>
    </row>
    <row r="7" spans="1:7" ht="12.75">
      <c r="A7" s="380" t="s">
        <v>34</v>
      </c>
      <c r="B7" s="380"/>
      <c r="C7" s="380"/>
      <c r="D7" s="380"/>
      <c r="E7" s="131">
        <v>120000</v>
      </c>
      <c r="F7" s="131">
        <v>50000</v>
      </c>
      <c r="G7" s="3"/>
    </row>
    <row r="8" spans="1:7" ht="12.75">
      <c r="A8" s="380" t="s">
        <v>93</v>
      </c>
      <c r="B8" s="380"/>
      <c r="C8" s="380"/>
      <c r="D8" s="380"/>
      <c r="E8" s="272" t="s">
        <v>348</v>
      </c>
      <c r="F8" s="166" t="s">
        <v>176</v>
      </c>
      <c r="G8" s="3"/>
    </row>
    <row r="9" spans="1:7" ht="12.75">
      <c r="A9" s="376" t="s">
        <v>189</v>
      </c>
      <c r="B9" s="376"/>
      <c r="C9" s="376"/>
      <c r="D9" s="376"/>
      <c r="E9" s="131">
        <v>-900000</v>
      </c>
      <c r="F9" s="131">
        <v>-600000</v>
      </c>
      <c r="G9" s="3"/>
    </row>
    <row r="10" spans="1:7" ht="12.75">
      <c r="A10" s="376" t="s">
        <v>29</v>
      </c>
      <c r="B10" s="376"/>
      <c r="C10" s="376"/>
      <c r="D10" s="376"/>
      <c r="E10" s="131">
        <v>130000</v>
      </c>
      <c r="F10" s="131">
        <v>40000</v>
      </c>
      <c r="G10" s="3"/>
    </row>
    <row r="11" spans="1:7" ht="12.75">
      <c r="A11" s="376" t="s">
        <v>69</v>
      </c>
      <c r="B11" s="376"/>
      <c r="C11" s="376"/>
      <c r="D11" s="376"/>
      <c r="E11" s="131">
        <v>200000</v>
      </c>
      <c r="F11" s="131">
        <v>690000</v>
      </c>
      <c r="G11" s="3"/>
    </row>
    <row r="12" spans="1:7" ht="12.75">
      <c r="A12" s="376" t="s">
        <v>6</v>
      </c>
      <c r="B12" s="376"/>
      <c r="C12" s="376"/>
      <c r="D12" s="376"/>
      <c r="E12" s="131">
        <v>300000</v>
      </c>
      <c r="F12" s="131">
        <v>90000</v>
      </c>
      <c r="G12" s="3"/>
    </row>
    <row r="13" spans="1:7" ht="12.75">
      <c r="A13" s="376" t="s">
        <v>7</v>
      </c>
      <c r="B13" s="376"/>
      <c r="C13" s="376"/>
      <c r="D13" s="376"/>
      <c r="E13" s="131">
        <v>500000</v>
      </c>
      <c r="F13" s="131">
        <v>140000</v>
      </c>
      <c r="G13" s="3"/>
    </row>
    <row r="14" spans="1:7" ht="12.75">
      <c r="A14" s="376" t="s">
        <v>8</v>
      </c>
      <c r="B14" s="376"/>
      <c r="C14" s="376"/>
      <c r="D14" s="376"/>
      <c r="E14" s="131">
        <v>200000</v>
      </c>
      <c r="F14" s="131">
        <v>250000</v>
      </c>
      <c r="G14" s="3"/>
    </row>
    <row r="15" spans="1:7" ht="12.75">
      <c r="A15" s="376" t="s">
        <v>37</v>
      </c>
      <c r="B15" s="376"/>
      <c r="C15" s="376"/>
      <c r="D15" s="376"/>
      <c r="E15" s="131">
        <v>-400000</v>
      </c>
      <c r="F15" s="131">
        <v>-310000</v>
      </c>
      <c r="G15" s="3"/>
    </row>
    <row r="16" spans="1:7" ht="12.75">
      <c r="A16" s="376" t="s">
        <v>22</v>
      </c>
      <c r="B16" s="376"/>
      <c r="C16" s="376"/>
      <c r="D16" s="376"/>
      <c r="E16" s="131">
        <v>-300000</v>
      </c>
      <c r="F16" s="131">
        <v>-40000</v>
      </c>
      <c r="G16" s="3"/>
    </row>
    <row r="17" spans="1:7" ht="12.75">
      <c r="A17" s="376" t="s">
        <v>17</v>
      </c>
      <c r="B17" s="376"/>
      <c r="C17" s="376"/>
      <c r="D17" s="376"/>
      <c r="E17" s="131">
        <v>-50000</v>
      </c>
      <c r="F17" s="131">
        <v>-160000</v>
      </c>
      <c r="G17" s="3"/>
    </row>
    <row r="18" spans="1:7" ht="12.75">
      <c r="A18" s="32"/>
      <c r="B18" s="35"/>
      <c r="C18" s="35"/>
      <c r="D18" s="35"/>
      <c r="E18" s="234"/>
      <c r="F18" s="235"/>
      <c r="G18" s="32"/>
    </row>
    <row r="19" spans="1:7" ht="12.75">
      <c r="A19" s="252"/>
      <c r="B19" s="252"/>
      <c r="C19" s="252"/>
      <c r="D19" s="252"/>
      <c r="E19" s="252"/>
      <c r="F19" s="252"/>
      <c r="G19" s="252"/>
    </row>
    <row r="20" spans="1:7" ht="12.75">
      <c r="A20" s="386" t="s">
        <v>94</v>
      </c>
      <c r="B20" s="386"/>
      <c r="C20" s="386"/>
      <c r="D20" s="386"/>
      <c r="E20" s="386"/>
      <c r="F20" s="133"/>
      <c r="G20" s="32"/>
    </row>
    <row r="21" spans="1:7" ht="12.75">
      <c r="A21" s="376" t="s">
        <v>96</v>
      </c>
      <c r="B21" s="376"/>
      <c r="C21" s="376"/>
      <c r="D21" s="376"/>
      <c r="E21" s="376"/>
      <c r="F21" s="133">
        <v>7000</v>
      </c>
      <c r="G21" s="3"/>
    </row>
    <row r="22" spans="1:7" ht="12.75">
      <c r="A22" s="376" t="s">
        <v>95</v>
      </c>
      <c r="B22" s="376"/>
      <c r="C22" s="376"/>
      <c r="D22" s="376"/>
      <c r="E22" s="376"/>
      <c r="F22" s="100">
        <v>100</v>
      </c>
      <c r="G22" s="3"/>
    </row>
    <row r="23" spans="1:7" ht="12.75">
      <c r="A23" s="376" t="s">
        <v>97</v>
      </c>
      <c r="B23" s="376"/>
      <c r="C23" s="376"/>
      <c r="D23" s="376"/>
      <c r="E23" s="376"/>
      <c r="F23" s="99">
        <v>20000</v>
      </c>
      <c r="G23" s="3"/>
    </row>
    <row r="24" spans="1:7" ht="12.75">
      <c r="A24" s="376" t="s">
        <v>98</v>
      </c>
      <c r="B24" s="376"/>
      <c r="C24" s="376"/>
      <c r="D24" s="376"/>
      <c r="E24" s="376"/>
      <c r="F24" s="99">
        <v>30000</v>
      </c>
      <c r="G24" s="3"/>
    </row>
    <row r="25" spans="1:7" ht="12.75">
      <c r="A25" s="376" t="s">
        <v>101</v>
      </c>
      <c r="B25" s="376"/>
      <c r="C25" s="376"/>
      <c r="D25" s="376"/>
      <c r="E25" s="376"/>
      <c r="F25" s="99">
        <v>60000</v>
      </c>
      <c r="G25" s="3"/>
    </row>
    <row r="26" spans="1:7" ht="12.75">
      <c r="A26" s="376" t="s">
        <v>102</v>
      </c>
      <c r="B26" s="376"/>
      <c r="C26" s="376"/>
      <c r="D26" s="376"/>
      <c r="E26" s="376"/>
      <c r="F26" s="96">
        <v>10</v>
      </c>
      <c r="G26" s="3"/>
    </row>
    <row r="27" spans="1:7" ht="12.75">
      <c r="A27" s="376" t="s">
        <v>99</v>
      </c>
      <c r="B27" s="376"/>
      <c r="C27" s="376"/>
      <c r="D27" s="376"/>
      <c r="E27" s="376"/>
      <c r="F27" s="96">
        <v>5</v>
      </c>
      <c r="G27" s="3"/>
    </row>
    <row r="28" spans="1:7" ht="12.75">
      <c r="A28" s="376" t="s">
        <v>103</v>
      </c>
      <c r="B28" s="376"/>
      <c r="C28" s="376"/>
      <c r="D28" s="376"/>
      <c r="E28" s="376"/>
      <c r="F28" s="100">
        <v>100000</v>
      </c>
      <c r="G28" s="3"/>
    </row>
    <row r="29" spans="1:7" ht="12.75">
      <c r="A29" s="376" t="s">
        <v>100</v>
      </c>
      <c r="B29" s="376"/>
      <c r="C29" s="376"/>
      <c r="D29" s="376"/>
      <c r="E29" s="376"/>
      <c r="F29" s="96">
        <v>20</v>
      </c>
      <c r="G29" s="3"/>
    </row>
    <row r="30" spans="1:7" ht="12.75">
      <c r="A30" s="6"/>
      <c r="B30" s="6"/>
      <c r="C30" s="6"/>
      <c r="D30" s="6"/>
      <c r="E30" s="6"/>
      <c r="F30" s="6"/>
      <c r="G30" s="3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</sheetData>
  <sheetProtection password="C690" sheet="1" objects="1" scenarios="1" selectLockedCells="1" selectUnlockedCells="1"/>
  <mergeCells count="24">
    <mergeCell ref="A1:B1"/>
    <mergeCell ref="A5:D5"/>
    <mergeCell ref="A29:E29"/>
    <mergeCell ref="A28:E28"/>
    <mergeCell ref="A27:E27"/>
    <mergeCell ref="A26:E26"/>
    <mergeCell ref="A25:E25"/>
    <mergeCell ref="A24:E24"/>
    <mergeCell ref="A23:E23"/>
    <mergeCell ref="A22:E22"/>
    <mergeCell ref="A21:E21"/>
    <mergeCell ref="A11:D11"/>
    <mergeCell ref="A10:D10"/>
    <mergeCell ref="A9:D9"/>
    <mergeCell ref="A20:E20"/>
    <mergeCell ref="A7:D7"/>
    <mergeCell ref="A6:D6"/>
    <mergeCell ref="A17:D17"/>
    <mergeCell ref="A16:D16"/>
    <mergeCell ref="A15:D15"/>
    <mergeCell ref="A14:D14"/>
    <mergeCell ref="A13:D13"/>
    <mergeCell ref="A12:D12"/>
    <mergeCell ref="A8:D8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86"/>
  <sheetViews>
    <sheetView showGridLines="0" zoomScalePageLayoutView="0" workbookViewId="0" topLeftCell="A1">
      <selection activeCell="D1" sqref="D1:E1"/>
    </sheetView>
  </sheetViews>
  <sheetFormatPr defaultColWidth="9.140625" defaultRowHeight="12.75"/>
  <cols>
    <col min="1" max="5" width="12.7109375" style="0" customWidth="1"/>
    <col min="6" max="6" width="4.7109375" style="0" customWidth="1"/>
    <col min="7" max="7" width="12.7109375" style="0" customWidth="1"/>
    <col min="8" max="8" width="4.7109375" style="0" customWidth="1"/>
    <col min="9" max="28" width="12.7109375" style="0" customWidth="1"/>
  </cols>
  <sheetData>
    <row r="1" spans="2:8" ht="12.75">
      <c r="B1" s="1"/>
      <c r="C1" s="1" t="s">
        <v>0</v>
      </c>
      <c r="D1" s="372"/>
      <c r="E1" s="372"/>
      <c r="H1" s="232"/>
    </row>
    <row r="2" spans="2:8" ht="12.75">
      <c r="B2" s="1"/>
      <c r="C2" s="1" t="s">
        <v>1</v>
      </c>
      <c r="D2" s="372"/>
      <c r="E2" s="372"/>
      <c r="H2" s="232"/>
    </row>
    <row r="3" spans="2:8" ht="12.75">
      <c r="B3" s="2"/>
      <c r="C3" s="2"/>
      <c r="D3" s="373" t="s">
        <v>409</v>
      </c>
      <c r="E3" s="373"/>
      <c r="H3" s="231"/>
    </row>
    <row r="4" spans="1:24" ht="12.7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</row>
    <row r="5" spans="1:24" ht="12.75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</row>
    <row r="6" spans="1:11" ht="12.75">
      <c r="A6" s="19" t="s">
        <v>58</v>
      </c>
      <c r="B6" s="19"/>
      <c r="C6" s="19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379" t="s">
        <v>430</v>
      </c>
      <c r="B8" s="379"/>
      <c r="C8" s="379"/>
      <c r="D8" s="379"/>
      <c r="E8" s="379"/>
      <c r="F8" s="379"/>
      <c r="G8" s="379"/>
      <c r="H8" s="379"/>
      <c r="I8" s="379"/>
      <c r="J8" s="379"/>
      <c r="K8" s="6"/>
    </row>
    <row r="9" spans="1:11" ht="12.75">
      <c r="A9" s="379" t="s">
        <v>23</v>
      </c>
      <c r="B9" s="379"/>
      <c r="C9" s="379"/>
      <c r="D9" s="379"/>
      <c r="E9" s="379"/>
      <c r="F9" s="379"/>
      <c r="G9" s="379"/>
      <c r="H9" s="379"/>
      <c r="I9" s="379"/>
      <c r="J9" s="379"/>
      <c r="K9" s="6"/>
    </row>
    <row r="10" spans="1:11" ht="12.75">
      <c r="A10" s="388" t="s">
        <v>198</v>
      </c>
      <c r="B10" s="388"/>
      <c r="C10" s="388"/>
      <c r="D10" s="388"/>
      <c r="E10" s="388"/>
      <c r="F10" s="388"/>
      <c r="G10" s="388"/>
      <c r="H10" s="388"/>
      <c r="I10" s="388"/>
      <c r="J10" s="388"/>
      <c r="K10" s="6"/>
    </row>
    <row r="11" spans="1:11" ht="12.75">
      <c r="A11" s="26"/>
      <c r="B11" s="26"/>
      <c r="C11" s="26"/>
      <c r="D11" s="13"/>
      <c r="E11" s="13"/>
      <c r="F11" s="13"/>
      <c r="G11" s="13"/>
      <c r="H11" s="13"/>
      <c r="I11" s="6"/>
      <c r="J11" s="6"/>
      <c r="K11" s="6"/>
    </row>
    <row r="12" spans="1:11" ht="12.75">
      <c r="A12" s="3"/>
      <c r="B12" s="3"/>
      <c r="C12" s="3"/>
      <c r="D12" s="109"/>
      <c r="E12" s="109"/>
      <c r="F12" s="365" t="s">
        <v>429</v>
      </c>
      <c r="G12" s="365"/>
      <c r="H12" s="365"/>
      <c r="I12" s="365"/>
      <c r="J12" s="109"/>
      <c r="K12" s="6"/>
    </row>
    <row r="13" spans="1:11" ht="12.75">
      <c r="A13" s="3"/>
      <c r="B13" s="3"/>
      <c r="C13" s="3"/>
      <c r="D13" s="79" t="s">
        <v>417</v>
      </c>
      <c r="E13" s="79" t="s">
        <v>419</v>
      </c>
      <c r="F13" s="38"/>
      <c r="G13" s="79" t="s">
        <v>10</v>
      </c>
      <c r="H13" s="18"/>
      <c r="I13" s="79" t="s">
        <v>11</v>
      </c>
      <c r="J13" s="79" t="s">
        <v>25</v>
      </c>
      <c r="K13" s="6"/>
    </row>
    <row r="14" spans="1:11" ht="12.75">
      <c r="A14" s="416" t="s">
        <v>421</v>
      </c>
      <c r="B14" s="416"/>
      <c r="C14" s="416"/>
      <c r="D14" s="341"/>
      <c r="E14" s="292"/>
      <c r="F14" s="325"/>
      <c r="G14" s="326"/>
      <c r="H14" s="325"/>
      <c r="I14" s="326"/>
      <c r="J14" s="326"/>
      <c r="K14" s="29"/>
    </row>
    <row r="15" spans="1:11" ht="12.75">
      <c r="A15" s="380" t="s">
        <v>28</v>
      </c>
      <c r="B15" s="380"/>
      <c r="C15" s="380"/>
      <c r="D15" s="154">
        <v>-535000</v>
      </c>
      <c r="E15" s="154">
        <v>-495000</v>
      </c>
      <c r="F15" s="293"/>
      <c r="G15" s="294"/>
      <c r="H15" s="295"/>
      <c r="I15" s="294"/>
      <c r="J15" s="139"/>
      <c r="K15" s="29">
        <f>IF(J15="","",IF(J15=-1030000,"Correct!","Try again!"))</f>
      </c>
    </row>
    <row r="16" spans="1:11" ht="12.75">
      <c r="A16" s="380" t="s">
        <v>33</v>
      </c>
      <c r="B16" s="380"/>
      <c r="C16" s="380"/>
      <c r="D16" s="131">
        <v>170000</v>
      </c>
      <c r="E16" s="131">
        <v>155000</v>
      </c>
      <c r="F16" s="297"/>
      <c r="G16" s="298"/>
      <c r="H16" s="299"/>
      <c r="I16" s="298"/>
      <c r="J16" s="139"/>
      <c r="K16" s="29">
        <f>IF(J16="","",IF(J16=325000,"Correct!","Try again!"))</f>
      </c>
    </row>
    <row r="17" spans="1:11" ht="12.75">
      <c r="A17" s="376" t="s">
        <v>422</v>
      </c>
      <c r="B17" s="380"/>
      <c r="C17" s="380"/>
      <c r="D17" s="131">
        <v>-100000</v>
      </c>
      <c r="E17" s="131">
        <v>0</v>
      </c>
      <c r="F17" s="297"/>
      <c r="G17" s="298"/>
      <c r="H17" s="299"/>
      <c r="I17" s="298"/>
      <c r="J17" s="283"/>
      <c r="K17" s="29">
        <f>IF(J17="","",IF(J17=-100000,"Correct!","Try again!"))</f>
      </c>
    </row>
    <row r="18" spans="1:11" ht="12.75">
      <c r="A18" s="376" t="s">
        <v>423</v>
      </c>
      <c r="B18" s="380"/>
      <c r="C18" s="380"/>
      <c r="D18" s="131">
        <v>125000</v>
      </c>
      <c r="E18" s="131">
        <v>140000</v>
      </c>
      <c r="F18" s="297"/>
      <c r="G18" s="298"/>
      <c r="H18" s="299"/>
      <c r="I18" s="298"/>
      <c r="J18" s="283"/>
      <c r="K18" s="29">
        <f>IF(J18="","",IF(J18=305000,"Correct!","Try again!"))</f>
      </c>
    </row>
    <row r="19" spans="1:11" ht="12.75">
      <c r="A19" s="376" t="s">
        <v>424</v>
      </c>
      <c r="B19" s="380"/>
      <c r="C19" s="380"/>
      <c r="D19" s="131">
        <v>-160000</v>
      </c>
      <c r="E19" s="131">
        <v>0</v>
      </c>
      <c r="F19" s="344"/>
      <c r="G19" s="345"/>
      <c r="H19" s="346"/>
      <c r="I19" s="345"/>
      <c r="J19" s="347"/>
      <c r="K19" s="29">
        <f>IF(J19="","",IF(J19=0,"Correct!","Try again!"))</f>
      </c>
    </row>
    <row r="20" spans="1:11" ht="13.5" thickBot="1">
      <c r="A20" s="376" t="s">
        <v>35</v>
      </c>
      <c r="B20" s="380"/>
      <c r="C20" s="380"/>
      <c r="D20" s="155">
        <f>SUM(D15:D19)</f>
        <v>-500000</v>
      </c>
      <c r="E20" s="155">
        <f>SUM(E15:E19)</f>
        <v>-200000</v>
      </c>
      <c r="F20" s="367"/>
      <c r="G20" s="326"/>
      <c r="H20" s="367"/>
      <c r="I20" s="368"/>
      <c r="J20" s="348"/>
      <c r="K20" s="29">
        <f>IF(J20="","",IF(J20=-500000,"Correct!","Try again!"))</f>
      </c>
    </row>
    <row r="21" spans="1:11" ht="13.5" thickTop="1">
      <c r="A21" s="380"/>
      <c r="B21" s="380"/>
      <c r="C21" s="380"/>
      <c r="D21" s="131"/>
      <c r="E21" s="131"/>
      <c r="F21" s="325"/>
      <c r="G21" s="326"/>
      <c r="H21" s="325"/>
      <c r="I21" s="326"/>
      <c r="J21" s="326"/>
      <c r="K21" s="29"/>
    </row>
    <row r="22" spans="1:11" ht="12.75">
      <c r="A22" s="416" t="s">
        <v>425</v>
      </c>
      <c r="B22" s="416"/>
      <c r="C22" s="416"/>
      <c r="D22" s="131"/>
      <c r="E22" s="252"/>
      <c r="F22" s="325"/>
      <c r="G22" s="326"/>
      <c r="H22" s="325"/>
      <c r="I22" s="326"/>
      <c r="J22" s="326"/>
      <c r="K22" s="29"/>
    </row>
    <row r="23" spans="1:11" ht="12.75">
      <c r="A23" s="376" t="s">
        <v>208</v>
      </c>
      <c r="B23" s="376"/>
      <c r="C23" s="376"/>
      <c r="D23" s="156">
        <v>-1500000</v>
      </c>
      <c r="E23" s="156">
        <v>-650000</v>
      </c>
      <c r="F23" s="285"/>
      <c r="G23" s="136"/>
      <c r="H23" s="295"/>
      <c r="I23" s="136"/>
      <c r="J23" s="139"/>
      <c r="K23" s="29">
        <f>IF(J23="","",IF(J23=-1500000,"Correct!","Try again!"))</f>
      </c>
    </row>
    <row r="24" spans="1:11" ht="12.75">
      <c r="A24" s="376" t="s">
        <v>35</v>
      </c>
      <c r="B24" s="376"/>
      <c r="C24" s="376"/>
      <c r="D24" s="131">
        <v>-500000</v>
      </c>
      <c r="E24" s="131">
        <v>-200000</v>
      </c>
      <c r="F24" s="284"/>
      <c r="G24" s="134"/>
      <c r="H24" s="284"/>
      <c r="I24" s="134"/>
      <c r="J24" s="264"/>
      <c r="K24" s="29">
        <f>IF(J24="","",IF(J24=-500000,"Correct!","Try again!"))</f>
      </c>
    </row>
    <row r="25" spans="1:11" ht="12.75">
      <c r="A25" s="376" t="s">
        <v>29</v>
      </c>
      <c r="B25" s="376"/>
      <c r="C25" s="376"/>
      <c r="D25" s="131">
        <v>200000</v>
      </c>
      <c r="E25" s="131">
        <v>50000</v>
      </c>
      <c r="F25" s="74"/>
      <c r="G25" s="137"/>
      <c r="H25" s="74"/>
      <c r="I25" s="137"/>
      <c r="J25" s="350"/>
      <c r="K25" s="29">
        <f>IF(J25="","",IF(J25=200000,"Correct!","Try again!"))</f>
      </c>
    </row>
    <row r="26" spans="1:11" ht="13.5" thickBot="1">
      <c r="A26" s="376" t="s">
        <v>209</v>
      </c>
      <c r="B26" s="376"/>
      <c r="C26" s="376"/>
      <c r="D26" s="155">
        <f>SUM(D23:D25)</f>
        <v>-1800000</v>
      </c>
      <c r="E26" s="155">
        <f>SUM(E23:E25)</f>
        <v>-800000</v>
      </c>
      <c r="F26" s="325"/>
      <c r="G26" s="326"/>
      <c r="H26" s="325"/>
      <c r="I26" s="326"/>
      <c r="J26" s="262"/>
      <c r="K26" s="29">
        <f>IF(J26="","",IF(J26=-1800000,"Correct!","Try again!"))</f>
      </c>
    </row>
    <row r="27" spans="1:11" ht="13.5" thickTop="1">
      <c r="A27" s="380"/>
      <c r="B27" s="380"/>
      <c r="C27" s="380"/>
      <c r="D27" s="131"/>
      <c r="E27" s="131"/>
      <c r="F27" s="325"/>
      <c r="G27" s="326"/>
      <c r="H27" s="325"/>
      <c r="I27" s="326"/>
      <c r="J27" s="326"/>
      <c r="K27" s="291"/>
    </row>
    <row r="28" spans="1:11" ht="12.75">
      <c r="A28" s="416" t="s">
        <v>426</v>
      </c>
      <c r="B28" s="416"/>
      <c r="C28" s="416"/>
      <c r="D28" s="131"/>
      <c r="E28" s="252"/>
      <c r="F28" s="325"/>
      <c r="G28" s="326"/>
      <c r="H28" s="325"/>
      <c r="I28" s="326"/>
      <c r="J28" s="326"/>
      <c r="K28" s="29"/>
    </row>
    <row r="29" spans="1:11" ht="12.75">
      <c r="A29" s="376" t="s">
        <v>69</v>
      </c>
      <c r="B29" s="376"/>
      <c r="C29" s="376"/>
      <c r="D29" s="154">
        <v>190000</v>
      </c>
      <c r="E29" s="154">
        <v>300000</v>
      </c>
      <c r="F29" s="285"/>
      <c r="G29" s="136"/>
      <c r="H29" s="285"/>
      <c r="I29" s="136"/>
      <c r="J29" s="144"/>
      <c r="K29" s="29">
        <f>IF(J29="","",IF(J29=490000,"Correct!","Try again!"))</f>
      </c>
    </row>
    <row r="30" spans="1:11" ht="12.75">
      <c r="A30" s="376" t="s">
        <v>427</v>
      </c>
      <c r="B30" s="376"/>
      <c r="C30" s="376"/>
      <c r="D30" s="131">
        <v>1300000</v>
      </c>
      <c r="E30" s="131">
        <v>0</v>
      </c>
      <c r="F30" s="69"/>
      <c r="G30" s="135"/>
      <c r="H30" s="69"/>
      <c r="I30" s="141"/>
      <c r="J30" s="326"/>
      <c r="K30" s="29"/>
    </row>
    <row r="31" spans="1:11" ht="12.75">
      <c r="A31" s="376"/>
      <c r="B31" s="376"/>
      <c r="C31" s="376"/>
      <c r="D31" s="131"/>
      <c r="E31" s="131"/>
      <c r="F31" s="69"/>
      <c r="G31" s="135"/>
      <c r="H31" s="69"/>
      <c r="I31" s="141"/>
      <c r="J31" s="326"/>
      <c r="K31" s="29"/>
    </row>
    <row r="32" spans="1:11" ht="12.75">
      <c r="A32" s="376"/>
      <c r="B32" s="376"/>
      <c r="C32" s="376"/>
      <c r="D32" s="131"/>
      <c r="E32" s="131"/>
      <c r="F32" s="69"/>
      <c r="G32" s="135"/>
      <c r="H32" s="69"/>
      <c r="I32" s="135"/>
      <c r="J32" s="139"/>
      <c r="K32" s="29">
        <f>IF(J32="","",IF(J32=0,"Correct!","Try again!"))</f>
      </c>
    </row>
    <row r="33" spans="1:11" ht="12.75">
      <c r="A33" s="376" t="s">
        <v>403</v>
      </c>
      <c r="B33" s="376"/>
      <c r="C33" s="376"/>
      <c r="D33" s="131">
        <v>100000</v>
      </c>
      <c r="E33" s="131">
        <v>200000</v>
      </c>
      <c r="F33" s="69"/>
      <c r="G33" s="135"/>
      <c r="H33" s="69"/>
      <c r="I33" s="135"/>
      <c r="J33" s="139"/>
      <c r="K33" s="29">
        <f>IF(J33="","",IF(J33=300000,"Correct!","Try again!"))</f>
      </c>
    </row>
    <row r="34" spans="1:11" ht="12.75">
      <c r="A34" s="376" t="s">
        <v>428</v>
      </c>
      <c r="B34" s="376"/>
      <c r="C34" s="376"/>
      <c r="D34" s="131">
        <v>300000</v>
      </c>
      <c r="E34" s="131">
        <v>400000</v>
      </c>
      <c r="F34" s="69"/>
      <c r="G34" s="135"/>
      <c r="H34" s="69"/>
      <c r="I34" s="135"/>
      <c r="J34" s="139"/>
      <c r="K34" s="29">
        <f>IF(J34="","",IF(J34=900000,"Correct!","Try again!"))</f>
      </c>
    </row>
    <row r="35" spans="1:11" ht="12.75">
      <c r="A35" s="376" t="s">
        <v>13</v>
      </c>
      <c r="B35" s="376"/>
      <c r="C35" s="376"/>
      <c r="D35" s="131">
        <v>610000</v>
      </c>
      <c r="E35" s="131">
        <v>300000</v>
      </c>
      <c r="F35" s="74"/>
      <c r="G35" s="137"/>
      <c r="H35" s="74"/>
      <c r="I35" s="137"/>
      <c r="J35" s="140"/>
      <c r="K35" s="29">
        <f>IF(J35="","",IF(J35=910000,"Correct!","Try again!"))</f>
      </c>
    </row>
    <row r="36" spans="1:11" ht="13.5" thickBot="1">
      <c r="A36" s="376" t="s">
        <v>36</v>
      </c>
      <c r="B36" s="376"/>
      <c r="C36" s="376"/>
      <c r="D36" s="155">
        <f>SUM(D29:D35)</f>
        <v>2500000</v>
      </c>
      <c r="E36" s="155">
        <f>SUM(E29:E35)</f>
        <v>1200000</v>
      </c>
      <c r="F36" s="286"/>
      <c r="G36" s="133"/>
      <c r="H36" s="286"/>
      <c r="I36" s="133"/>
      <c r="J36" s="263"/>
      <c r="K36" s="29">
        <f>IF(J36="","",IF(J36=2600000,"Correct!","Try again!"))</f>
      </c>
    </row>
    <row r="37" spans="1:11" ht="13.5" thickTop="1">
      <c r="A37" s="376"/>
      <c r="B37" s="376"/>
      <c r="C37" s="376"/>
      <c r="D37" s="131"/>
      <c r="E37" s="131"/>
      <c r="F37" s="287"/>
      <c r="G37" s="96"/>
      <c r="H37" s="287"/>
      <c r="I37" s="96"/>
      <c r="J37" s="132"/>
      <c r="K37" s="29"/>
    </row>
    <row r="38" spans="1:11" ht="12.75">
      <c r="A38" s="376" t="s">
        <v>37</v>
      </c>
      <c r="B38" s="376"/>
      <c r="C38" s="376"/>
      <c r="D38" s="154">
        <v>-165000</v>
      </c>
      <c r="E38" s="154">
        <v>-100000</v>
      </c>
      <c r="F38" s="285"/>
      <c r="G38" s="136"/>
      <c r="H38" s="285"/>
      <c r="I38" s="136"/>
      <c r="J38" s="143"/>
      <c r="K38" s="29">
        <f>IF(J38="","",IF(J38=-265000,"Correct!","Try again!"))</f>
      </c>
    </row>
    <row r="39" spans="1:11" ht="12.75">
      <c r="A39" s="376" t="s">
        <v>22</v>
      </c>
      <c r="B39" s="376"/>
      <c r="C39" s="376"/>
      <c r="D39" s="131">
        <v>-535000</v>
      </c>
      <c r="E39" s="131">
        <v>-300000</v>
      </c>
      <c r="F39" s="70"/>
      <c r="G39" s="136"/>
      <c r="H39" s="285"/>
      <c r="I39" s="136"/>
      <c r="J39" s="143"/>
      <c r="K39" s="29">
        <f>IF(J39="","",IF(J39=-535000,"Correct!","Try again!"))</f>
      </c>
    </row>
    <row r="40" spans="1:11" ht="12.75">
      <c r="A40" s="376" t="s">
        <v>209</v>
      </c>
      <c r="B40" s="376"/>
      <c r="C40" s="376"/>
      <c r="D40" s="131">
        <v>-1800000</v>
      </c>
      <c r="E40" s="131">
        <v>-800000</v>
      </c>
      <c r="F40" s="342"/>
      <c r="G40" s="343"/>
      <c r="H40" s="342"/>
      <c r="I40" s="343"/>
      <c r="J40" s="145"/>
      <c r="K40" s="29">
        <f>IF(J40="","",IF(J40=-1800000,"Correct!","Try again!"))</f>
      </c>
    </row>
    <row r="41" spans="1:11" ht="13.5" thickBot="1">
      <c r="A41" s="376" t="s">
        <v>330</v>
      </c>
      <c r="B41" s="376"/>
      <c r="C41" s="376"/>
      <c r="D41" s="155">
        <f>SUM(D38:D40)</f>
        <v>-2500000</v>
      </c>
      <c r="E41" s="155">
        <f>SUM(E38:E40)</f>
        <v>-1200000</v>
      </c>
      <c r="F41" s="325"/>
      <c r="G41" s="349"/>
      <c r="H41" s="325"/>
      <c r="I41" s="349"/>
      <c r="J41" s="352"/>
      <c r="K41" s="29">
        <f>IF(J41="","",IF(J41=-2600000,"Correct!","Try again!"))</f>
      </c>
    </row>
    <row r="42" spans="1:11" ht="13.5" thickTop="1">
      <c r="A42" s="3"/>
      <c r="B42" s="3"/>
      <c r="C42" s="3"/>
      <c r="D42" s="3"/>
      <c r="E42" s="3"/>
      <c r="F42" s="3"/>
      <c r="G42" s="41">
        <f>IF(G41="","",IF(G41=1440000,"Correct!","Try again!"))</f>
      </c>
      <c r="H42" s="3"/>
      <c r="I42" s="41">
        <f>IF(I41="","",IF(I41=1440000,"Correct!","Try again!"))</f>
      </c>
      <c r="J42" s="32"/>
      <c r="K42" s="3"/>
    </row>
    <row r="43" spans="1:11" ht="12.75">
      <c r="A43" s="376" t="s">
        <v>32</v>
      </c>
      <c r="B43" s="376"/>
      <c r="C43" s="376"/>
      <c r="D43" s="376"/>
      <c r="E43" s="3"/>
      <c r="F43" s="3"/>
      <c r="G43" s="42"/>
      <c r="H43" s="3"/>
      <c r="I43" s="42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24" ht="12.75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</row>
    <row r="46" spans="1:24" ht="12.75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</row>
    <row r="47" spans="1:24" ht="12.75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</row>
    <row r="48" spans="1:24" ht="12.75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</row>
    <row r="49" spans="1:24" ht="12.75">
      <c r="A49" s="275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</row>
    <row r="50" spans="1:24" ht="12.75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</row>
    <row r="51" spans="1:24" ht="12.75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</row>
    <row r="52" spans="1:24" ht="12.75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</row>
    <row r="53" spans="1:24" ht="12.75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</row>
    <row r="54" spans="1:24" ht="12.75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</row>
    <row r="55" spans="1:24" ht="12.75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</row>
    <row r="56" spans="1:24" ht="12.75">
      <c r="A56" s="275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</row>
    <row r="57" spans="1:24" ht="12.75">
      <c r="A57" s="275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</row>
    <row r="58" spans="1:24" ht="12.75">
      <c r="A58" s="275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</row>
    <row r="59" spans="1:24" ht="12.75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</row>
    <row r="60" spans="1:24" ht="12.75">
      <c r="A60" s="275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</row>
    <row r="61" spans="1:24" ht="12.75">
      <c r="A61" s="275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</row>
    <row r="62" spans="1:24" ht="12.75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</row>
    <row r="63" spans="1:24" ht="12.75">
      <c r="A63" s="275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</row>
    <row r="64" spans="1:24" ht="12.75">
      <c r="A64" s="275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</row>
    <row r="65" spans="1:24" ht="12.75">
      <c r="A65" s="275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</row>
    <row r="66" spans="1:24" ht="12.75">
      <c r="A66" s="275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</row>
    <row r="67" spans="1:24" ht="12.75">
      <c r="A67" s="275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</row>
    <row r="68" spans="1:24" ht="12.75">
      <c r="A68" s="275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</row>
    <row r="69" spans="1:24" ht="12.75">
      <c r="A69" s="275"/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</row>
    <row r="70" spans="1:24" ht="12.75">
      <c r="A70" s="275"/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</row>
    <row r="71" spans="1:24" ht="12.75">
      <c r="A71" s="275"/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</row>
    <row r="72" spans="1:24" ht="12.75">
      <c r="A72" s="275"/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</row>
    <row r="73" spans="1:24" ht="12.75">
      <c r="A73" s="275"/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</row>
    <row r="74" spans="1:24" ht="12.75">
      <c r="A74" s="275"/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</row>
    <row r="75" spans="1:24" ht="12.75">
      <c r="A75" s="275"/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</row>
    <row r="76" spans="1:24" ht="12.75">
      <c r="A76" s="275"/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</row>
    <row r="77" spans="1:24" ht="12.75">
      <c r="A77" s="275"/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</row>
    <row r="78" spans="1:24" ht="12.75">
      <c r="A78" s="275"/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</row>
    <row r="79" spans="1:24" ht="12.75">
      <c r="A79" s="275"/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</row>
    <row r="80" spans="1:24" ht="12.75">
      <c r="A80" s="275"/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</row>
    <row r="81" spans="1:24" ht="12.75">
      <c r="A81" s="275"/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</row>
    <row r="82" spans="1:24" ht="12.75">
      <c r="A82" s="275"/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</row>
    <row r="83" spans="1:24" ht="12.75">
      <c r="A83" s="275"/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</row>
    <row r="84" spans="1:24" ht="12.75">
      <c r="A84" s="275"/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</row>
    <row r="85" spans="1:24" ht="12.75">
      <c r="A85" s="275"/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</row>
    <row r="86" spans="1:24" ht="12.75">
      <c r="A86" s="275"/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</row>
    <row r="87" spans="1:24" ht="12.75">
      <c r="A87" s="275"/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</row>
    <row r="88" spans="1:24" ht="12.75">
      <c r="A88" s="275"/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</row>
    <row r="89" spans="1:24" ht="12.75">
      <c r="A89" s="275"/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</row>
    <row r="90" spans="1:24" ht="12.75">
      <c r="A90" s="275"/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</row>
    <row r="91" spans="1:24" ht="12.75">
      <c r="A91" s="275"/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</row>
    <row r="92" spans="1:24" ht="12.75">
      <c r="A92" s="275"/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</row>
    <row r="93" spans="1:24" ht="12.75">
      <c r="A93" s="275"/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</row>
    <row r="94" spans="1:24" ht="12.75">
      <c r="A94" s="275"/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</row>
    <row r="95" spans="1:24" ht="12.75">
      <c r="A95" s="275"/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</row>
    <row r="96" spans="1:24" ht="12.75">
      <c r="A96" s="275"/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</row>
    <row r="97" spans="1:24" ht="12.75">
      <c r="A97" s="275"/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</row>
    <row r="98" spans="1:24" ht="12.75">
      <c r="A98" s="275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</row>
    <row r="99" spans="1:24" ht="12.75">
      <c r="A99" s="275"/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</row>
    <row r="100" spans="1:24" ht="12.75">
      <c r="A100" s="275"/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</row>
    <row r="101" spans="1:24" ht="12.75">
      <c r="A101" s="275"/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</row>
    <row r="102" spans="1:24" ht="12.75">
      <c r="A102" s="275"/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</row>
    <row r="103" spans="1:24" ht="12.75">
      <c r="A103" s="275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</row>
    <row r="104" spans="1:24" ht="12.75">
      <c r="A104" s="275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</row>
    <row r="105" spans="1:24" ht="12.75">
      <c r="A105" s="275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</row>
    <row r="106" spans="1:24" ht="12.75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</row>
    <row r="107" spans="1:24" ht="12.75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</row>
    <row r="108" spans="1:24" ht="12.75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</row>
    <row r="109" spans="1:24" ht="12.75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</row>
    <row r="110" spans="1:24" ht="12.75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</row>
    <row r="111" spans="1:24" ht="12.75">
      <c r="A111" s="275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</row>
    <row r="112" spans="1:24" ht="12.75">
      <c r="A112" s="275"/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</row>
    <row r="113" spans="1:24" ht="12.75">
      <c r="A113" s="275"/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</row>
    <row r="114" spans="1:24" ht="12.75">
      <c r="A114" s="275"/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</row>
    <row r="115" spans="1:24" ht="12.75">
      <c r="A115" s="275"/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</row>
    <row r="116" spans="1:24" ht="12.75">
      <c r="A116" s="275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</row>
    <row r="117" spans="1:24" ht="12.75">
      <c r="A117" s="275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</row>
    <row r="118" spans="1:24" ht="12.75">
      <c r="A118" s="275"/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</row>
    <row r="119" spans="1:24" ht="12.75">
      <c r="A119" s="275"/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</row>
    <row r="120" spans="1:24" ht="12.75">
      <c r="A120" s="275"/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</row>
    <row r="121" spans="1:24" ht="12.75">
      <c r="A121" s="275"/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</row>
    <row r="122" spans="1:24" ht="12.75">
      <c r="A122" s="275"/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</row>
    <row r="123" spans="1:24" ht="12.75">
      <c r="A123" s="275"/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</row>
    <row r="124" spans="1:24" ht="12.75">
      <c r="A124" s="275"/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</row>
    <row r="125" spans="1:24" ht="12.75">
      <c r="A125" s="275"/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</row>
    <row r="126" spans="1:24" ht="12.75">
      <c r="A126" s="275"/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</row>
    <row r="127" spans="1:24" ht="12.75">
      <c r="A127" s="275"/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</row>
    <row r="128" spans="1:24" ht="12.75">
      <c r="A128" s="275"/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</row>
    <row r="129" spans="1:24" ht="12.75">
      <c r="A129" s="275"/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</row>
    <row r="130" spans="1:24" ht="12.75">
      <c r="A130" s="275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</row>
    <row r="131" spans="1:24" ht="12.75">
      <c r="A131" s="275"/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</row>
    <row r="132" spans="1:24" ht="12.75">
      <c r="A132" s="275"/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</row>
    <row r="133" spans="1:24" ht="12.75">
      <c r="A133" s="275"/>
      <c r="B133" s="275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  <c r="X133" s="275"/>
    </row>
    <row r="134" spans="1:24" ht="12.75">
      <c r="A134" s="275"/>
      <c r="B134" s="275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  <c r="X134" s="275"/>
    </row>
    <row r="135" spans="1:24" ht="12.75">
      <c r="A135" s="275"/>
      <c r="B135" s="275"/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</row>
    <row r="136" spans="1:24" ht="12.75">
      <c r="A136" s="275"/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</row>
    <row r="137" spans="1:24" ht="12.75">
      <c r="A137" s="275"/>
      <c r="B137" s="275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  <c r="X137" s="275"/>
    </row>
    <row r="138" spans="1:24" ht="12.75">
      <c r="A138" s="275"/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</row>
    <row r="139" spans="1:24" ht="12.75">
      <c r="A139" s="275"/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</row>
    <row r="140" spans="1:24" ht="12.75">
      <c r="A140" s="275"/>
      <c r="B140" s="275"/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</row>
    <row r="141" spans="1:24" ht="12.75">
      <c r="A141" s="275"/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</row>
    <row r="142" spans="1:24" ht="12.75">
      <c r="A142" s="275"/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</row>
    <row r="143" spans="1:24" ht="12.75">
      <c r="A143" s="275"/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  <c r="X143" s="275"/>
    </row>
    <row r="144" spans="1:24" ht="12.75">
      <c r="A144" s="275"/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</row>
    <row r="145" spans="1:24" ht="12.75">
      <c r="A145" s="275"/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</row>
    <row r="146" spans="1:24" ht="12.75">
      <c r="A146" s="275"/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</row>
    <row r="147" spans="1:24" ht="12.75">
      <c r="A147" s="275"/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</row>
    <row r="148" spans="1:24" ht="12.75">
      <c r="A148" s="275"/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</row>
    <row r="149" spans="1:24" ht="12.75">
      <c r="A149" s="275"/>
      <c r="B149" s="275"/>
      <c r="C149" s="275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275"/>
    </row>
    <row r="150" spans="1:24" ht="12.75">
      <c r="A150" s="275"/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</row>
    <row r="151" spans="1:24" ht="12.75">
      <c r="A151" s="275"/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</row>
    <row r="152" spans="1:24" ht="12.75">
      <c r="A152" s="275"/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</row>
    <row r="153" spans="1:24" ht="12.75">
      <c r="A153" s="275"/>
      <c r="B153" s="275"/>
      <c r="C153" s="275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</row>
    <row r="154" spans="1:24" ht="12.75">
      <c r="A154" s="275"/>
      <c r="B154" s="275"/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</row>
    <row r="155" spans="1:24" ht="12.75">
      <c r="A155" s="275"/>
      <c r="B155" s="275"/>
      <c r="C155" s="275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</row>
    <row r="156" spans="1:24" ht="12.75">
      <c r="A156" s="275"/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</row>
    <row r="157" spans="1:24" ht="12.75">
      <c r="A157" s="275"/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</row>
    <row r="158" spans="1:24" ht="12.75">
      <c r="A158" s="275"/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</row>
    <row r="159" spans="1:24" ht="12.75">
      <c r="A159" s="275"/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</row>
    <row r="160" spans="1:24" ht="12.75">
      <c r="A160" s="275"/>
      <c r="B160" s="275"/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</row>
    <row r="161" spans="1:24" ht="12.75">
      <c r="A161" s="275"/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</row>
    <row r="162" spans="1:24" ht="12.75">
      <c r="A162" s="275"/>
      <c r="B162" s="275"/>
      <c r="C162" s="275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</row>
    <row r="163" spans="1:24" ht="12.75">
      <c r="A163" s="275"/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</row>
    <row r="164" spans="1:24" ht="12.75">
      <c r="A164" s="275"/>
      <c r="B164" s="275"/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</row>
    <row r="165" spans="1:24" ht="12.75">
      <c r="A165" s="275"/>
      <c r="B165" s="275"/>
      <c r="C165" s="275"/>
      <c r="D165" s="275"/>
      <c r="E165" s="27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  <c r="X165" s="275"/>
    </row>
    <row r="166" spans="1:24" ht="12.75">
      <c r="A166" s="275"/>
      <c r="B166" s="275"/>
      <c r="C166" s="275"/>
      <c r="D166" s="275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  <c r="X166" s="275"/>
    </row>
    <row r="167" spans="1:24" ht="12.75">
      <c r="A167" s="275"/>
      <c r="B167" s="275"/>
      <c r="C167" s="275"/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  <c r="X167" s="275"/>
    </row>
    <row r="168" spans="1:24" ht="12.75">
      <c r="A168" s="275"/>
      <c r="B168" s="275"/>
      <c r="C168" s="275"/>
      <c r="D168" s="275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</row>
    <row r="169" spans="1:24" ht="12.75">
      <c r="A169" s="275"/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</row>
    <row r="170" spans="1:24" ht="12.75">
      <c r="A170" s="275"/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</row>
    <row r="171" spans="1:24" ht="12.75">
      <c r="A171" s="275"/>
      <c r="B171" s="275"/>
      <c r="C171" s="275"/>
      <c r="D171" s="275"/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  <c r="X171" s="275"/>
    </row>
    <row r="172" spans="1:24" ht="12.75">
      <c r="A172" s="275"/>
      <c r="B172" s="275"/>
      <c r="C172" s="275"/>
      <c r="D172" s="275"/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  <c r="X172" s="275"/>
    </row>
    <row r="173" spans="1:24" ht="12.75">
      <c r="A173" s="275"/>
      <c r="B173" s="275"/>
      <c r="C173" s="275"/>
      <c r="D173" s="275"/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</row>
    <row r="174" spans="1:24" ht="12.75">
      <c r="A174" s="275"/>
      <c r="B174" s="275"/>
      <c r="C174" s="275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</row>
    <row r="175" spans="1:24" ht="12.75">
      <c r="A175" s="275"/>
      <c r="B175" s="275"/>
      <c r="C175" s="275"/>
      <c r="D175" s="275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</row>
    <row r="176" spans="1:24" ht="12.75">
      <c r="A176" s="275"/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</row>
    <row r="177" spans="1:24" ht="12.75">
      <c r="A177" s="275"/>
      <c r="B177" s="275"/>
      <c r="C177" s="275"/>
      <c r="D177" s="275"/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</row>
    <row r="178" spans="1:24" ht="12.75">
      <c r="A178" s="275"/>
      <c r="B178" s="275"/>
      <c r="C178" s="275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  <c r="X178" s="275"/>
    </row>
    <row r="179" spans="1:24" ht="12.75">
      <c r="A179" s="275"/>
      <c r="B179" s="275"/>
      <c r="C179" s="275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</row>
    <row r="180" spans="1:24" ht="12.75">
      <c r="A180" s="275"/>
      <c r="B180" s="275"/>
      <c r="C180" s="275"/>
      <c r="D180" s="275"/>
      <c r="E180" s="275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  <c r="X180" s="275"/>
    </row>
    <row r="181" spans="1:24" ht="12.75">
      <c r="A181" s="275"/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</row>
    <row r="182" spans="1:24" ht="12.75">
      <c r="A182" s="275"/>
      <c r="B182" s="275"/>
      <c r="C182" s="275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</row>
    <row r="183" spans="1:24" ht="12.75">
      <c r="A183" s="275"/>
      <c r="B183" s="275"/>
      <c r="C183" s="275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</row>
    <row r="184" spans="1:24" ht="12.75">
      <c r="A184" s="275"/>
      <c r="B184" s="275"/>
      <c r="C184" s="275"/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  <c r="X184" s="275"/>
    </row>
    <row r="185" spans="1:24" ht="12.75">
      <c r="A185" s="275"/>
      <c r="B185" s="275"/>
      <c r="C185" s="275"/>
      <c r="D185" s="275"/>
      <c r="E185" s="275"/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  <c r="S185" s="275"/>
      <c r="T185" s="275"/>
      <c r="U185" s="275"/>
      <c r="V185" s="275"/>
      <c r="W185" s="275"/>
      <c r="X185" s="275"/>
    </row>
    <row r="186" spans="1:24" ht="12.75">
      <c r="A186" s="275"/>
      <c r="B186" s="275"/>
      <c r="C186" s="275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</row>
  </sheetData>
  <sheetProtection password="C690" sheet="1" objects="1" scenarios="1" selectLockedCells="1"/>
  <mergeCells count="36">
    <mergeCell ref="A41:C41"/>
    <mergeCell ref="F12:I12"/>
    <mergeCell ref="A32:C32"/>
    <mergeCell ref="A31:C31"/>
    <mergeCell ref="A27:C27"/>
    <mergeCell ref="A28:C28"/>
    <mergeCell ref="A29:C29"/>
    <mergeCell ref="A30:C30"/>
    <mergeCell ref="A33:C33"/>
    <mergeCell ref="A34:C34"/>
    <mergeCell ref="A43:D43"/>
    <mergeCell ref="D1:E1"/>
    <mergeCell ref="D2:E2"/>
    <mergeCell ref="D3:E3"/>
    <mergeCell ref="A14:C14"/>
    <mergeCell ref="A15:C15"/>
    <mergeCell ref="A16:C16"/>
    <mergeCell ref="A17:C17"/>
    <mergeCell ref="A18:C18"/>
    <mergeCell ref="A37:C37"/>
    <mergeCell ref="A39:C39"/>
    <mergeCell ref="A40:C40"/>
    <mergeCell ref="A35:C35"/>
    <mergeCell ref="A36:C36"/>
    <mergeCell ref="A8:J8"/>
    <mergeCell ref="A9:J9"/>
    <mergeCell ref="A10:J10"/>
    <mergeCell ref="A38:C38"/>
    <mergeCell ref="A23:C23"/>
    <mergeCell ref="A24:C24"/>
    <mergeCell ref="A25:C25"/>
    <mergeCell ref="A26:C26"/>
    <mergeCell ref="A19:C19"/>
    <mergeCell ref="A20:C20"/>
    <mergeCell ref="A21:C21"/>
    <mergeCell ref="A22:C22"/>
  </mergeCells>
  <dataValidations count="2">
    <dataValidation type="list" allowBlank="1" showInputMessage="1" showErrorMessage="1" sqref="H38:H41 F16:F35 F14 F38:F41 H14:H35">
      <formula1>"[A], [C], [D], [E], [ I ], [S]"</formula1>
    </dataValidation>
    <dataValidation type="list" showInputMessage="1" showErrorMessage="1" sqref="F15">
      <formula1>"[A], [C], [D], [E], [ I ], [S]"</formula1>
    </dataValidation>
  </dataValidations>
  <printOptions/>
  <pageMargins left="0.7" right="0.7" top="0.75" bottom="0.75" header="0.3" footer="0.3"/>
  <pageSetup horizontalDpi="600" verticalDpi="6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sirish</cp:lastModifiedBy>
  <cp:lastPrinted>2011-11-22T01:24:56Z</cp:lastPrinted>
  <dcterms:created xsi:type="dcterms:W3CDTF">2002-01-03T18:06:33Z</dcterms:created>
  <dcterms:modified xsi:type="dcterms:W3CDTF">2011-12-29T09:34:15Z</dcterms:modified>
  <cp:category/>
  <cp:version/>
  <cp:contentType/>
  <cp:contentStatus/>
</cp:coreProperties>
</file>