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P05-31" sheetId="1" r:id="rId1"/>
    <sheet name="Given P05-31" sheetId="2" r:id="rId2"/>
    <sheet name="P05-32" sheetId="3" r:id="rId3"/>
    <sheet name="Given P05-32" sheetId="4" r:id="rId4"/>
    <sheet name="P05-35" sheetId="5" r:id="rId5"/>
    <sheet name="Given P05-35" sheetId="6" r:id="rId6"/>
  </sheets>
  <definedNames>
    <definedName name="_xlnm.Print_Titles" localSheetId="2">'P05-32'!$1:$4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50" authorId="0">
      <text>
        <r>
          <rPr>
            <sz val="8"/>
            <rFont val="Tahoma"/>
            <family val="2"/>
          </rPr>
          <t xml:space="preserve">Using the dropdown list, enter a notation in this column.  </t>
        </r>
      </text>
    </comment>
    <comment ref="F50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I50" authorId="0">
      <text>
        <r>
          <rPr>
            <sz val="8"/>
            <rFont val="Tahoma"/>
            <family val="2"/>
          </rPr>
          <t>Enter noncontrolling interest entries in the yellow cells in this column.  The consolidated totals are verified.</t>
        </r>
      </text>
    </comment>
    <comment ref="H50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G50" authorId="0">
      <text>
        <r>
          <rPr>
            <sz val="8"/>
            <rFont val="Tahoma"/>
            <family val="2"/>
          </rPr>
          <t>Using the dropdown list, enter a notation in this column.  See below for Consolidation Entry notations.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F2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H2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I23" authorId="0">
      <text>
        <r>
          <rPr>
            <sz val="8"/>
            <rFont val="Tahoma"/>
            <family val="2"/>
          </rPr>
          <t>Enter noncontrolling interest entries in the yellow cells in this column.  The consolidated totals are verified.</t>
        </r>
      </text>
    </comment>
    <comment ref="F7" authorId="0">
      <text>
        <r>
          <rPr>
            <sz val="8"/>
            <rFont val="Tahoma"/>
            <family val="2"/>
          </rPr>
          <t>Enter appropriate data in yellow cells.  Your answer for "Equity earnings of Short"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C20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26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32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39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48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56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62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69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75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82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88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E113" authorId="0">
      <text>
        <r>
          <rPr>
            <sz val="8"/>
            <rFont val="Tahoma"/>
            <family val="2"/>
          </rPr>
          <t>Using the dropdown list, enter a notation in this column.  See below for Consolidation Entry notations.</t>
        </r>
      </text>
    </comment>
    <comment ref="F1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G113" authorId="0">
      <text>
        <r>
          <rPr>
            <sz val="8"/>
            <rFont val="Tahoma"/>
            <family val="2"/>
          </rPr>
          <t>Using the dropdown list, enter a notation in this column.  See below for Consolidation Entry notations.</t>
        </r>
      </text>
    </comment>
    <comment ref="H113" authorId="0">
      <text>
        <r>
          <rPr>
            <sz val="8"/>
            <rFont val="Tahoma"/>
            <family val="2"/>
          </rPr>
          <t>Enter consolidation entries in the yellow cells in this column.  The consolidated totals are verified.</t>
        </r>
      </text>
    </comment>
    <comment ref="I113" authorId="0">
      <text>
        <r>
          <rPr>
            <sz val="8"/>
            <rFont val="Tahoma"/>
            <family val="2"/>
          </rPr>
          <t>Enter noncontrolling interest entries in the yellow cells in this column.  The consolidated totals are verified.</t>
        </r>
      </text>
    </comment>
    <comment ref="A160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  <comment ref="C166" authorId="0">
      <text>
        <r>
          <rPr>
            <sz val="8"/>
            <rFont val="Tahoma"/>
            <family val="2"/>
          </rPr>
          <t>Using the dropdown list, enter a consolidation label.</t>
        </r>
      </text>
    </comment>
    <comment ref="C172" authorId="0">
      <text>
        <r>
          <rPr>
            <sz val="8"/>
            <rFont val="Tahoma"/>
            <family val="2"/>
          </rPr>
          <t>Using the dropdown list, enter a consolidation label.</t>
        </r>
      </text>
    </comment>
  </commentList>
</comments>
</file>

<file path=xl/sharedStrings.xml><?xml version="1.0" encoding="utf-8"?>
<sst xmlns="http://schemas.openxmlformats.org/spreadsheetml/2006/main" count="357" uniqueCount="222">
  <si>
    <t>Student Name:</t>
  </si>
  <si>
    <t>Class:</t>
  </si>
  <si>
    <t>Annual</t>
  </si>
  <si>
    <t>Excess</t>
  </si>
  <si>
    <t>Consolidation Worksheet</t>
  </si>
  <si>
    <t>Non-</t>
  </si>
  <si>
    <t>Consolidation Entries</t>
  </si>
  <si>
    <t>controlling</t>
  </si>
  <si>
    <t>Consolidated</t>
  </si>
  <si>
    <t>Accounts</t>
  </si>
  <si>
    <t>Company</t>
  </si>
  <si>
    <t>Debit</t>
  </si>
  <si>
    <t>Credit</t>
  </si>
  <si>
    <t>Interest</t>
  </si>
  <si>
    <t>Totals</t>
  </si>
  <si>
    <t>Revenues</t>
  </si>
  <si>
    <t>Operating expenses</t>
  </si>
  <si>
    <t>Net income</t>
  </si>
  <si>
    <t>Net Income</t>
  </si>
  <si>
    <t>Dividends paid</t>
  </si>
  <si>
    <t>Inventories</t>
  </si>
  <si>
    <t>Total assets</t>
  </si>
  <si>
    <t>Liabilities</t>
  </si>
  <si>
    <t>Common stock</t>
  </si>
  <si>
    <t xml:space="preserve">    Total liabilities and equity</t>
  </si>
  <si>
    <t>Parentheses indicate a credit balance.</t>
  </si>
  <si>
    <t xml:space="preserve">Dividends paid </t>
  </si>
  <si>
    <t>Problem 05-32</t>
  </si>
  <si>
    <t>Year</t>
  </si>
  <si>
    <t>Transfer</t>
  </si>
  <si>
    <t>Inventory</t>
  </si>
  <si>
    <t>Cost of goods sold</t>
  </si>
  <si>
    <t>Additional paid-in capital</t>
  </si>
  <si>
    <t>Amortization expense</t>
  </si>
  <si>
    <t>Cash</t>
  </si>
  <si>
    <t>Buildings and equipment (net)</t>
  </si>
  <si>
    <t>Keller</t>
  </si>
  <si>
    <t>Value assigned to Keller customer list</t>
  </si>
  <si>
    <t>Keller customer list - life for purposes of amortization</t>
  </si>
  <si>
    <t>Percentage of inventory resold in period following transfer</t>
  </si>
  <si>
    <t>Part b. facts:</t>
  </si>
  <si>
    <t>Part a. facts:</t>
  </si>
  <si>
    <t>Remaining life at date of transfer</t>
  </si>
  <si>
    <t>Cost of building</t>
  </si>
  <si>
    <t>Sales</t>
  </si>
  <si>
    <t>Income of Keller Company</t>
  </si>
  <si>
    <t>Accounts receivable</t>
  </si>
  <si>
    <t>Investment in Keller Company</t>
  </si>
  <si>
    <t>Land</t>
  </si>
  <si>
    <t>Problem 05-35</t>
  </si>
  <si>
    <t>Income of Keller</t>
  </si>
  <si>
    <t>Noncontrolling interest in</t>
  </si>
  <si>
    <t xml:space="preserve"> - Keller</t>
  </si>
  <si>
    <t>Dividends</t>
  </si>
  <si>
    <t>Investment in Keller</t>
  </si>
  <si>
    <t>Customer list</t>
  </si>
  <si>
    <t>land, as the problem reports?</t>
  </si>
  <si>
    <t xml:space="preserve">had sold a building with a $600,000 book value (cost of $140,000) to Keller for $100,000 instead of </t>
  </si>
  <si>
    <t>Entry</t>
  </si>
  <si>
    <t>Given Data P05-35</t>
  </si>
  <si>
    <t>Given Data P05-32:</t>
  </si>
  <si>
    <t>Sander Company outstanding stock purchased</t>
  </si>
  <si>
    <t xml:space="preserve">  by Plymouth Corp on 1/1/09</t>
  </si>
  <si>
    <t>Cash paid for Sander stock</t>
  </si>
  <si>
    <t>Sander's book value at time of purchase</t>
  </si>
  <si>
    <t>Undervaluation of Sander's patent account at time of purchase</t>
  </si>
  <si>
    <t>Remaining life of patents (years)</t>
  </si>
  <si>
    <t>Ending Inv.</t>
  </si>
  <si>
    <t>Price</t>
  </si>
  <si>
    <t>Gross Profit</t>
  </si>
  <si>
    <t xml:space="preserve">Rate on </t>
  </si>
  <si>
    <t>Transfers</t>
  </si>
  <si>
    <t>Sander</t>
  </si>
  <si>
    <t>Interest expense</t>
  </si>
  <si>
    <t>Equity in earnings of Sander</t>
  </si>
  <si>
    <t>Investment in Sander</t>
  </si>
  <si>
    <t>Buildings and equipment</t>
  </si>
  <si>
    <t>Patents</t>
  </si>
  <si>
    <t>Accounts payable</t>
  </si>
  <si>
    <t>Notes payable</t>
  </si>
  <si>
    <t xml:space="preserve"> a.  How was the balance in the Equity Earnings of Sander account determined?</t>
  </si>
  <si>
    <t>Sander's income adjusted</t>
  </si>
  <si>
    <t xml:space="preserve">  To controlling interest</t>
  </si>
  <si>
    <t xml:space="preserve">  To noncontrolling interest</t>
  </si>
  <si>
    <t>Depreciation expense</t>
  </si>
  <si>
    <t>Equity earnings - Sander</t>
  </si>
  <si>
    <t>Plymouth</t>
  </si>
  <si>
    <t>Eliminations</t>
  </si>
  <si>
    <t>Adjustments and</t>
  </si>
  <si>
    <t>Retained earnings, 1/1</t>
  </si>
  <si>
    <t>Goodwill</t>
  </si>
  <si>
    <t>Noncontrolling interest in Sander 1/1</t>
  </si>
  <si>
    <t>Noncontrolling interest in Sander 12/31</t>
  </si>
  <si>
    <t>Retained earnings 12/31</t>
  </si>
  <si>
    <t>Price paid by Keller for Gibson's land</t>
  </si>
  <si>
    <t xml:space="preserve">Book value of building Gibson sold to Keller </t>
  </si>
  <si>
    <t>Price paid by Keller for Gibson building</t>
  </si>
  <si>
    <t>Gibson</t>
  </si>
  <si>
    <t>Various considerations given for acquisition</t>
  </si>
  <si>
    <t>Fair value of noncontrolling interest at acquisition</t>
  </si>
  <si>
    <t>Part A.</t>
  </si>
  <si>
    <t>Consideration transferred</t>
  </si>
  <si>
    <t>Noncontrolling interest fair value</t>
  </si>
  <si>
    <t>Subsidiary fair value at acquisition-date</t>
  </si>
  <si>
    <t>Book value</t>
  </si>
  <si>
    <t>Fair value in excess of book value</t>
  </si>
  <si>
    <t>Excess fair value assignment to customer list</t>
  </si>
  <si>
    <t>Life in</t>
  </si>
  <si>
    <t>years</t>
  </si>
  <si>
    <t>Amort.</t>
  </si>
  <si>
    <t>Consolidation entries:</t>
  </si>
  <si>
    <t xml:space="preserve"> - Gibson</t>
  </si>
  <si>
    <t xml:space="preserve">Part b.  How would the consolidation entries in requirement (a) have differed if Gibson </t>
  </si>
  <si>
    <t>Noncontrolling interest in Keller's net income</t>
  </si>
  <si>
    <t>Keller reported net income</t>
  </si>
  <si>
    <t>Excess fair value amortization</t>
  </si>
  <si>
    <t>Outside ownership percentage</t>
  </si>
  <si>
    <t xml:space="preserve">   Noncontrolling interest in Keller's net income</t>
  </si>
  <si>
    <t>GIBSON AND KELLER</t>
  </si>
  <si>
    <t>Separate company net income</t>
  </si>
  <si>
    <t>Consolidated net income</t>
  </si>
  <si>
    <t xml:space="preserve">  To parent</t>
  </si>
  <si>
    <t>Excess patent fair value amortization</t>
  </si>
  <si>
    <t>Sander's business fair value at time of purchase</t>
  </si>
  <si>
    <t>Intra-Entity</t>
  </si>
  <si>
    <t xml:space="preserve">  Net income</t>
  </si>
  <si>
    <t xml:space="preserve">  Total assets</t>
  </si>
  <si>
    <t xml:space="preserve">  Total liabilities and stockholders' equity</t>
  </si>
  <si>
    <t>Separate company income</t>
  </si>
  <si>
    <t>Retained earnings, 12/31</t>
  </si>
  <si>
    <t>Keller's book value</t>
  </si>
  <si>
    <t xml:space="preserve">  Total liabilities and equities</t>
  </si>
  <si>
    <t>Building sold to Keller instead of land</t>
  </si>
  <si>
    <t>Intra-entity inventory sales for past three years:</t>
  </si>
  <si>
    <t>Separate financial statements as of December 31, 2013:</t>
  </si>
  <si>
    <t>Retained earnings, 1/1/13</t>
  </si>
  <si>
    <t xml:space="preserve">  Retained earnings, 12/31/13</t>
  </si>
  <si>
    <t>Retained earnings 12/31/13</t>
  </si>
  <si>
    <t>2013 income reported by Sander</t>
  </si>
  <si>
    <t>Deferred gross profit for 12/31/13 intra-entity inventory</t>
  </si>
  <si>
    <t>Recognized gross profit for 1/13/13 intra-entity inventory</t>
  </si>
  <si>
    <t>Consolidated income to noncontrolling interest</t>
  </si>
  <si>
    <t>Consolidated income to controlling interest</t>
  </si>
  <si>
    <t>Gibson acquired interest in Keller 1/1/2012</t>
  </si>
  <si>
    <t>Book value of land Gibson sold to Keller on 1/2/2012</t>
  </si>
  <si>
    <t>Cost of inventory shipped by Keller to Gibson in 2012</t>
  </si>
  <si>
    <t>Price paid by Gibson for 2012 inventory</t>
  </si>
  <si>
    <t>Cost of intra-entity shipments by Keller to Gibson in 2013</t>
  </si>
  <si>
    <t>Price paid by Gibson for 2013 intra-entity shipments</t>
  </si>
  <si>
    <t>Amount Gibson owes Keller at end of 2013</t>
  </si>
  <si>
    <t>Retained earnings, 12/31/13</t>
  </si>
  <si>
    <t xml:space="preserve">  Keller, 1/1/13</t>
  </si>
  <si>
    <t xml:space="preserve">  Keller, 12/31/13</t>
  </si>
  <si>
    <t>2013 intra-entity gross profit deferred</t>
  </si>
  <si>
    <t>Keller realized income 2013</t>
  </si>
  <si>
    <t>Year Ending December 31, 2013</t>
  </si>
  <si>
    <t>2012 intra-entity gross profit realized in 2013</t>
  </si>
  <si>
    <t>Given Data P05-31:</t>
  </si>
  <si>
    <t>Stinson Company outstanding stock purchased</t>
  </si>
  <si>
    <t>Cash paid for Stinson stock</t>
  </si>
  <si>
    <t>Stinson</t>
  </si>
  <si>
    <t>Investment in Stinson</t>
  </si>
  <si>
    <t xml:space="preserve">  by McIlroy, Inc. on 1/1/12</t>
  </si>
  <si>
    <t>Stinson's book value at time of purchase:</t>
  </si>
  <si>
    <t xml:space="preserve">   Common stock</t>
  </si>
  <si>
    <t xml:space="preserve">   Retained earnings</t>
  </si>
  <si>
    <t>Acquisition-date fair value of noncontrolling interest</t>
  </si>
  <si>
    <t>Undervaluation of Stinson's patents (10-year remaining life)</t>
  </si>
  <si>
    <t>Intra-entity inventory sales:</t>
  </si>
  <si>
    <t>Cost of</t>
  </si>
  <si>
    <t>McIlroy</t>
  </si>
  <si>
    <t>to Stinson</t>
  </si>
  <si>
    <t>Ending</t>
  </si>
  <si>
    <t>Balance</t>
  </si>
  <si>
    <t>(at Transfer</t>
  </si>
  <si>
    <t>Price)</t>
  </si>
  <si>
    <t>Individual financial statements as of December 31, 2013:</t>
  </si>
  <si>
    <t>McIlroy,</t>
  </si>
  <si>
    <t>Inc.</t>
  </si>
  <si>
    <t>Stinson,</t>
  </si>
  <si>
    <t>Equity earnings in Stinson</t>
  </si>
  <si>
    <t>Cash and receivables</t>
  </si>
  <si>
    <t>Buildings (net)</t>
  </si>
  <si>
    <t>Equipment (net)</t>
  </si>
  <si>
    <t>Patents (net)</t>
  </si>
  <si>
    <t>Fair value of Stinson's unrecorded customer list (15-year remaining life)</t>
  </si>
  <si>
    <t>Problem 05-31</t>
  </si>
  <si>
    <t>Acquisition-date fair value allocation and excess amortizations</t>
  </si>
  <si>
    <t>a.  Consideration transferred</t>
  </si>
  <si>
    <t xml:space="preserve">     Noncontrolling interest fair value</t>
  </si>
  <si>
    <t xml:space="preserve">     Subsidiary fair value at acquisition-date</t>
  </si>
  <si>
    <t xml:space="preserve">     Acquisition-date book value</t>
  </si>
  <si>
    <t xml:space="preserve">          Excess fair value assignments</t>
  </si>
  <si>
    <t xml:space="preserve">          to patents</t>
  </si>
  <si>
    <t xml:space="preserve">          to customer list</t>
  </si>
  <si>
    <t xml:space="preserve">          to goodwill</t>
  </si>
  <si>
    <t>Determination of Investment in Stinson account balance</t>
  </si>
  <si>
    <t xml:space="preserve">     2012 ending inventory profit deferral</t>
  </si>
  <si>
    <t>Investment account balance 12/31/13</t>
  </si>
  <si>
    <t xml:space="preserve">     Increase in Stinson's retained earnings</t>
  </si>
  <si>
    <t xml:space="preserve">     Excess fair value amortization</t>
  </si>
  <si>
    <t>Stinson's 2013 income</t>
  </si>
  <si>
    <t>McIlroy's equity earnings in Stinson</t>
  </si>
  <si>
    <t>Intra-entity transfers remaining in inventory</t>
  </si>
  <si>
    <t>Gross profit rate</t>
  </si>
  <si>
    <t xml:space="preserve">     Fair value in excess of book value</t>
  </si>
  <si>
    <t>Years</t>
  </si>
  <si>
    <t>Amortizations</t>
  </si>
  <si>
    <t>Intra-entity profits (downstream)</t>
  </si>
  <si>
    <t xml:space="preserve">     McIlroy's equity earnings in Stinson for 2013 (calculate below)</t>
  </si>
  <si>
    <t>2012 Intra-entity inventory profit recognized (calculate below)</t>
  </si>
  <si>
    <t>2013 Intra-entity inventory profit deferred (calculate below)</t>
  </si>
  <si>
    <t>b.</t>
  </si>
  <si>
    <t>Adjustments &amp; Eliminations</t>
  </si>
  <si>
    <t>Income of Stinson</t>
  </si>
  <si>
    <t xml:space="preserve">  Retained earnings, 12/31</t>
  </si>
  <si>
    <t>Noncontrolling interest 1/1</t>
  </si>
  <si>
    <t>Noncontrolling interest 12/31</t>
  </si>
  <si>
    <t>Adjusted net income</t>
  </si>
  <si>
    <t>McIlroy's percentage ownership</t>
  </si>
  <si>
    <t>McIlroy's share of Stinson's adjusted net income</t>
  </si>
  <si>
    <t xml:space="preserve">     Stinson 2013 dividends paid to McIlroy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</si>
</sst>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mmmm\ d\,\ yyyy"/>
    <numFmt numFmtId="170" formatCode="_(&quot;$&quot;* #,##0.000_);_(&quot;$&quot;* \(#,##0.000\);_(&quot;$&quot;* &quot;-&quot;??_);_(@_)"/>
    <numFmt numFmtId="171" formatCode="_(* #,##0.0_);_(* \(#,##0.0\);_(* &quot;-&quot;?_);_(@_)"/>
    <numFmt numFmtId="172" formatCode="_(* #,##0.000_);_(* \(#,##0.000\);_(* &quot;-&quot;??_);_(@_)"/>
    <numFmt numFmtId="173" formatCode="_(* #,##0.0000_);_(* \(#,##0.0000\);_(* &quot;-&quot;??_);_(@_)"/>
    <numFmt numFmtId="174" formatCode="_(* #,##0_);_(* \(#,##0\);_(* &quot;-&quot;?_);_(@_)"/>
    <numFmt numFmtId="175" formatCode="#\ ?/8"/>
    <numFmt numFmtId="176" formatCode="_-* #,##0[$₮-450]_-;\-* #,##0[$₮-450]_-;_-* &quot;-&quot;[$₮-450]_-;_-@_-"/>
  </numFmts>
  <fonts count="3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double"/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 style="thin">
        <color indexed="44"/>
      </top>
      <bottom style="thin"/>
    </border>
    <border>
      <left style="hair">
        <color indexed="44"/>
      </left>
      <right>
        <color indexed="63"/>
      </right>
      <top style="thin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>
        <color indexed="63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41" fontId="0" fillId="8" borderId="0" applyBorder="0" applyAlignment="0" applyProtection="0"/>
    <xf numFmtId="41" fontId="0" fillId="22" borderId="0" applyBorder="0" applyAlignment="0">
      <protection locked="0"/>
    </xf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2" fillId="0" borderId="0" xfId="0" applyFont="1" applyAlignment="1">
      <alignment/>
    </xf>
    <xf numFmtId="168" fontId="0" fillId="8" borderId="0" xfId="42" applyNumberFormat="1" applyFont="1" applyFill="1" applyAlignment="1">
      <alignment/>
    </xf>
    <xf numFmtId="0" fontId="1" fillId="24" borderId="0" xfId="0" applyFont="1" applyFill="1" applyAlignment="1">
      <alignment/>
    </xf>
    <xf numFmtId="0" fontId="5" fillId="8" borderId="0" xfId="0" applyFont="1" applyFill="1" applyAlignment="1">
      <alignment horizontal="centerContinuous"/>
    </xf>
    <xf numFmtId="0" fontId="1" fillId="8" borderId="0" xfId="0" applyFont="1" applyFill="1" applyAlignment="1">
      <alignment horizontal="centerContinuous"/>
    </xf>
    <xf numFmtId="169" fontId="1" fillId="8" borderId="0" xfId="0" applyNumberFormat="1" applyFont="1" applyFill="1" applyAlignment="1">
      <alignment horizontal="centerContinuous"/>
    </xf>
    <xf numFmtId="168" fontId="1" fillId="8" borderId="0" xfId="42" applyNumberFormat="1" applyFont="1" applyFill="1" applyBorder="1" applyAlignment="1">
      <alignment/>
    </xf>
    <xf numFmtId="0" fontId="1" fillId="8" borderId="0" xfId="0" applyFont="1" applyFill="1" applyBorder="1" applyAlignment="1">
      <alignment/>
    </xf>
    <xf numFmtId="168" fontId="1" fillId="8" borderId="0" xfId="0" applyNumberFormat="1" applyFont="1" applyFill="1" applyAlignment="1">
      <alignment/>
    </xf>
    <xf numFmtId="168" fontId="1" fillId="8" borderId="0" xfId="42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168" fontId="0" fillId="8" borderId="0" xfId="42" applyNumberFormat="1" applyFill="1" applyAlignment="1">
      <alignment/>
    </xf>
    <xf numFmtId="166" fontId="0" fillId="8" borderId="0" xfId="44" applyNumberFormat="1" applyFont="1" applyFill="1" applyAlignment="1">
      <alignment/>
    </xf>
    <xf numFmtId="9" fontId="0" fillId="8" borderId="0" xfId="0" applyNumberFormat="1" applyFont="1" applyFill="1" applyAlignment="1">
      <alignment/>
    </xf>
    <xf numFmtId="0" fontId="0" fillId="8" borderId="0" xfId="0" applyFill="1" applyAlignment="1">
      <alignment horizontal="center"/>
    </xf>
    <xf numFmtId="166" fontId="0" fillId="8" borderId="0" xfId="44" applyNumberFormat="1" applyFill="1" applyAlignment="1">
      <alignment/>
    </xf>
    <xf numFmtId="0" fontId="0" fillId="8" borderId="0" xfId="0" applyFont="1" applyFill="1" applyAlignment="1">
      <alignment horizontal="center"/>
    </xf>
    <xf numFmtId="166" fontId="0" fillId="8" borderId="0" xfId="44" applyNumberFormat="1" applyFont="1" applyFill="1" applyAlignment="1">
      <alignment/>
    </xf>
    <xf numFmtId="168" fontId="0" fillId="8" borderId="0" xfId="42" applyNumberFormat="1" applyFont="1" applyFill="1" applyAlignment="1">
      <alignment/>
    </xf>
    <xf numFmtId="0" fontId="3" fillId="8" borderId="0" xfId="0" applyFont="1" applyFill="1" applyAlignment="1" quotePrefix="1">
      <alignment/>
    </xf>
    <xf numFmtId="0" fontId="2" fillId="8" borderId="0" xfId="0" applyFont="1" applyFill="1" applyAlignment="1" applyProtection="1">
      <alignment/>
      <protection/>
    </xf>
    <xf numFmtId="0" fontId="3" fillId="8" borderId="0" xfId="0" applyFont="1" applyFill="1" applyBorder="1" applyAlignment="1" applyProtection="1">
      <alignment horizontal="left"/>
      <protection/>
    </xf>
    <xf numFmtId="0" fontId="4" fillId="8" borderId="0" xfId="0" applyFont="1" applyFill="1" applyBorder="1" applyAlignment="1">
      <alignment horizontal="center"/>
    </xf>
    <xf numFmtId="9" fontId="0" fillId="8" borderId="0" xfId="61" applyFont="1" applyFill="1" applyAlignment="1">
      <alignment/>
    </xf>
    <xf numFmtId="0" fontId="7" fillId="8" borderId="0" xfId="0" applyFont="1" applyFill="1" applyAlignment="1">
      <alignment/>
    </xf>
    <xf numFmtId="0" fontId="0" fillId="0" borderId="0" xfId="0" applyFont="1" applyAlignment="1">
      <alignment/>
    </xf>
    <xf numFmtId="168" fontId="1" fillId="0" borderId="0" xfId="0" applyNumberFormat="1" applyFont="1" applyAlignment="1">
      <alignment/>
    </xf>
    <xf numFmtId="6" fontId="7" fillId="8" borderId="0" xfId="0" applyNumberFormat="1" applyFont="1" applyFill="1" applyAlignment="1">
      <alignment/>
    </xf>
    <xf numFmtId="0" fontId="7" fillId="8" borderId="0" xfId="0" applyFont="1" applyFill="1" applyAlignment="1">
      <alignment horizontal="right"/>
    </xf>
    <xf numFmtId="0" fontId="3" fillId="8" borderId="0" xfId="0" applyFont="1" applyFill="1" applyAlignment="1">
      <alignment horizontal="right"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2" fontId="0" fillId="8" borderId="0" xfId="0" applyNumberFormat="1" applyFill="1" applyAlignment="1">
      <alignment/>
    </xf>
    <xf numFmtId="9" fontId="0" fillId="8" borderId="0" xfId="44" applyNumberFormat="1" applyFont="1" applyFill="1" applyAlignment="1">
      <alignment/>
    </xf>
    <xf numFmtId="9" fontId="0" fillId="8" borderId="0" xfId="42" applyNumberFormat="1" applyFont="1" applyFill="1" applyAlignment="1">
      <alignment/>
    </xf>
    <xf numFmtId="41" fontId="0" fillId="8" borderId="0" xfId="44" applyNumberFormat="1" applyFill="1" applyAlignment="1">
      <alignment/>
    </xf>
    <xf numFmtId="42" fontId="0" fillId="8" borderId="0" xfId="61" applyNumberFormat="1" applyFont="1" applyFill="1" applyAlignment="1">
      <alignment/>
    </xf>
    <xf numFmtId="0" fontId="3" fillId="8" borderId="0" xfId="0" applyFont="1" applyFill="1" applyBorder="1" applyAlignment="1" applyProtection="1">
      <alignment horizontal="center"/>
      <protection/>
    </xf>
    <xf numFmtId="0" fontId="7" fillId="8" borderId="0" xfId="0" applyFont="1" applyFill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0" fillId="8" borderId="0" xfId="0" applyFont="1" applyFill="1" applyAlignment="1" applyProtection="1">
      <alignment/>
      <protection/>
    </xf>
    <xf numFmtId="0" fontId="7" fillId="8" borderId="10" xfId="0" applyFont="1" applyFill="1" applyBorder="1" applyAlignment="1" applyProtection="1">
      <alignment horizontal="center"/>
      <protection/>
    </xf>
    <xf numFmtId="0" fontId="7" fillId="8" borderId="0" xfId="0" applyFont="1" applyFill="1" applyBorder="1" applyAlignment="1" applyProtection="1">
      <alignment horizontal="left"/>
      <protection/>
    </xf>
    <xf numFmtId="168" fontId="1" fillId="8" borderId="0" xfId="42" applyNumberFormat="1" applyFont="1" applyFill="1" applyBorder="1" applyAlignment="1">
      <alignment horizontal="center"/>
    </xf>
    <xf numFmtId="0" fontId="7" fillId="22" borderId="11" xfId="0" applyFont="1" applyFill="1" applyBorder="1" applyAlignment="1" applyProtection="1">
      <alignment/>
      <protection locked="0"/>
    </xf>
    <xf numFmtId="168" fontId="1" fillId="22" borderId="0" xfId="42" applyNumberFormat="1" applyFont="1" applyFill="1" applyBorder="1" applyAlignment="1" applyProtection="1">
      <alignment/>
      <protection locked="0"/>
    </xf>
    <xf numFmtId="168" fontId="1" fillId="22" borderId="11" xfId="42" applyNumberFormat="1" applyFont="1" applyFill="1" applyBorder="1" applyAlignment="1" applyProtection="1">
      <alignment/>
      <protection locked="0"/>
    </xf>
    <xf numFmtId="168" fontId="1" fillId="22" borderId="12" xfId="42" applyNumberFormat="1" applyFont="1" applyFill="1" applyBorder="1" applyAlignment="1" applyProtection="1">
      <alignment/>
      <protection locked="0"/>
    </xf>
    <xf numFmtId="168" fontId="1" fillId="22" borderId="12" xfId="42" applyNumberFormat="1" applyFont="1" applyFill="1" applyBorder="1" applyAlignment="1" applyProtection="1">
      <alignment horizontal="center"/>
      <protection locked="0"/>
    </xf>
    <xf numFmtId="168" fontId="1" fillId="22" borderId="13" xfId="42" applyNumberFormat="1" applyFont="1" applyFill="1" applyBorder="1" applyAlignment="1" applyProtection="1">
      <alignment/>
      <protection locked="0"/>
    </xf>
    <xf numFmtId="168" fontId="1" fillId="22" borderId="14" xfId="42" applyNumberFormat="1" applyFont="1" applyFill="1" applyBorder="1" applyAlignment="1" applyProtection="1">
      <alignment horizontal="center"/>
      <protection locked="0"/>
    </xf>
    <xf numFmtId="168" fontId="1" fillId="22" borderId="15" xfId="42" applyNumberFormat="1" applyFont="1" applyFill="1" applyBorder="1" applyAlignment="1" applyProtection="1">
      <alignment horizontal="center"/>
      <protection locked="0"/>
    </xf>
    <xf numFmtId="168" fontId="1" fillId="22" borderId="0" xfId="42" applyNumberFormat="1" applyFont="1" applyFill="1" applyAlignment="1" applyProtection="1">
      <alignment/>
      <protection locked="0"/>
    </xf>
    <xf numFmtId="168" fontId="1" fillId="22" borderId="11" xfId="42" applyNumberFormat="1" applyFont="1" applyFill="1" applyBorder="1" applyAlignment="1" applyProtection="1">
      <alignment horizontal="center"/>
      <protection locked="0"/>
    </xf>
    <xf numFmtId="168" fontId="1" fillId="22" borderId="13" xfId="42" applyNumberFormat="1" applyFont="1" applyFill="1" applyBorder="1" applyAlignment="1" applyProtection="1">
      <alignment/>
      <protection locked="0"/>
    </xf>
    <xf numFmtId="168" fontId="1" fillId="22" borderId="13" xfId="42" applyNumberFormat="1" applyFont="1" applyFill="1" applyBorder="1" applyAlignment="1" applyProtection="1">
      <alignment horizontal="center"/>
      <protection locked="0"/>
    </xf>
    <xf numFmtId="168" fontId="1" fillId="22" borderId="16" xfId="42" applyNumberFormat="1" applyFont="1" applyFill="1" applyBorder="1" applyAlignment="1" applyProtection="1">
      <alignment horizontal="center"/>
      <protection locked="0"/>
    </xf>
    <xf numFmtId="168" fontId="1" fillId="22" borderId="17" xfId="42" applyNumberFormat="1" applyFont="1" applyFill="1" applyBorder="1" applyAlignment="1" applyProtection="1">
      <alignment horizontal="center"/>
      <protection locked="0"/>
    </xf>
    <xf numFmtId="168" fontId="1" fillId="22" borderId="0" xfId="42" applyNumberFormat="1" applyFont="1" applyFill="1" applyBorder="1" applyAlignment="1" applyProtection="1">
      <alignment horizontal="center"/>
      <protection locked="0"/>
    </xf>
    <xf numFmtId="168" fontId="1" fillId="22" borderId="18" xfId="42" applyNumberFormat="1" applyFont="1" applyFill="1" applyBorder="1" applyAlignment="1" applyProtection="1">
      <alignment horizontal="center"/>
      <protection locked="0"/>
    </xf>
    <xf numFmtId="168" fontId="1" fillId="22" borderId="18" xfId="42" applyNumberFormat="1" applyFont="1" applyFill="1" applyBorder="1" applyAlignment="1" applyProtection="1">
      <alignment/>
      <protection locked="0"/>
    </xf>
    <xf numFmtId="42" fontId="0" fillId="22" borderId="0" xfId="0" applyNumberFormat="1" applyFont="1" applyFill="1" applyBorder="1" applyAlignment="1" applyProtection="1">
      <alignment horizontal="left"/>
      <protection locked="0"/>
    </xf>
    <xf numFmtId="42" fontId="0" fillId="22" borderId="11" xfId="0" applyNumberFormat="1" applyFont="1" applyFill="1" applyBorder="1" applyAlignment="1" applyProtection="1">
      <alignment/>
      <protection locked="0"/>
    </xf>
    <xf numFmtId="41" fontId="0" fillId="22" borderId="10" xfId="0" applyNumberFormat="1" applyFont="1" applyFill="1" applyBorder="1" applyAlignment="1" applyProtection="1">
      <alignment/>
      <protection locked="0"/>
    </xf>
    <xf numFmtId="41" fontId="0" fillId="22" borderId="0" xfId="0" applyNumberFormat="1" applyFont="1" applyFill="1" applyAlignment="1" applyProtection="1">
      <alignment/>
      <protection locked="0"/>
    </xf>
    <xf numFmtId="41" fontId="1" fillId="22" borderId="14" xfId="0" applyNumberFormat="1" applyFont="1" applyFill="1" applyBorder="1" applyAlignment="1" applyProtection="1">
      <alignment/>
      <protection locked="0"/>
    </xf>
    <xf numFmtId="41" fontId="1" fillId="22" borderId="0" xfId="0" applyNumberFormat="1" applyFont="1" applyFill="1" applyAlignment="1" applyProtection="1">
      <alignment/>
      <protection locked="0"/>
    </xf>
    <xf numFmtId="41" fontId="1" fillId="22" borderId="0" xfId="44" applyNumberFormat="1" applyFont="1" applyFill="1" applyBorder="1" applyAlignment="1" applyProtection="1">
      <alignment/>
      <protection locked="0"/>
    </xf>
    <xf numFmtId="42" fontId="2" fillId="22" borderId="19" xfId="0" applyNumberFormat="1" applyFont="1" applyFill="1" applyBorder="1" applyAlignment="1" applyProtection="1">
      <alignment/>
      <protection locked="0"/>
    </xf>
    <xf numFmtId="42" fontId="2" fillId="22" borderId="0" xfId="44" applyNumberFormat="1" applyFont="1" applyFill="1" applyBorder="1" applyAlignment="1" applyProtection="1">
      <alignment/>
      <protection locked="0"/>
    </xf>
    <xf numFmtId="0" fontId="7" fillId="8" borderId="0" xfId="0" applyFont="1" applyFill="1" applyBorder="1" applyAlignment="1">
      <alignment horizontal="center"/>
    </xf>
    <xf numFmtId="41" fontId="0" fillId="8" borderId="0" xfId="42" applyNumberFormat="1" applyFont="1" applyFill="1" applyAlignment="1">
      <alignment/>
    </xf>
    <xf numFmtId="42" fontId="0" fillId="8" borderId="0" xfId="44" applyNumberFormat="1" applyFont="1" applyFill="1" applyAlignment="1">
      <alignment/>
    </xf>
    <xf numFmtId="41" fontId="0" fillId="8" borderId="0" xfId="42" applyNumberFormat="1" applyFill="1" applyAlignment="1">
      <alignment/>
    </xf>
    <xf numFmtId="41" fontId="0" fillId="8" borderId="0" xfId="44" applyNumberFormat="1" applyFill="1" applyBorder="1" applyAlignment="1">
      <alignment/>
    </xf>
    <xf numFmtId="42" fontId="0" fillId="8" borderId="0" xfId="44" applyNumberFormat="1" applyFill="1" applyAlignment="1">
      <alignment/>
    </xf>
    <xf numFmtId="42" fontId="0" fillId="8" borderId="20" xfId="44" applyNumberFormat="1" applyFill="1" applyBorder="1" applyAlignment="1">
      <alignment/>
    </xf>
    <xf numFmtId="42" fontId="0" fillId="8" borderId="0" xfId="42" applyNumberFormat="1" applyFill="1" applyAlignment="1">
      <alignment/>
    </xf>
    <xf numFmtId="41" fontId="2" fillId="22" borderId="13" xfId="42" applyNumberFormat="1" applyFont="1" applyFill="1" applyBorder="1" applyAlignment="1" applyProtection="1">
      <alignment/>
      <protection locked="0"/>
    </xf>
    <xf numFmtId="41" fontId="2" fillId="22" borderId="10" xfId="42" applyNumberFormat="1" applyFont="1" applyFill="1" applyBorder="1" applyAlignment="1" applyProtection="1">
      <alignment/>
      <protection locked="0"/>
    </xf>
    <xf numFmtId="42" fontId="2" fillId="22" borderId="0" xfId="44" applyNumberFormat="1" applyFont="1" applyFill="1" applyAlignment="1" applyProtection="1">
      <alignment/>
      <protection locked="0"/>
    </xf>
    <xf numFmtId="42" fontId="2" fillId="22" borderId="20" xfId="44" applyNumberFormat="1" applyFont="1" applyFill="1" applyBorder="1" applyAlignment="1" applyProtection="1">
      <alignment/>
      <protection locked="0"/>
    </xf>
    <xf numFmtId="0" fontId="5" fillId="8" borderId="0" xfId="0" applyFont="1" applyFill="1" applyAlignment="1">
      <alignment horizontal="center"/>
    </xf>
    <xf numFmtId="169" fontId="5" fillId="8" borderId="0" xfId="0" applyNumberFormat="1" applyFont="1" applyFill="1" applyAlignment="1">
      <alignment horizontal="center"/>
    </xf>
    <xf numFmtId="169" fontId="5" fillId="8" borderId="0" xfId="0" applyNumberFormat="1" applyFont="1" applyFill="1" applyAlignment="1">
      <alignment horizontal="centerContinuous"/>
    </xf>
    <xf numFmtId="0" fontId="5" fillId="8" borderId="0" xfId="0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41" fontId="1" fillId="8" borderId="0" xfId="44" applyNumberFormat="1" applyFont="1" applyFill="1" applyBorder="1" applyAlignment="1">
      <alignment horizontal="center"/>
    </xf>
    <xf numFmtId="41" fontId="1" fillId="22" borderId="17" xfId="42" applyNumberFormat="1" applyFont="1" applyFill="1" applyBorder="1" applyAlignment="1" applyProtection="1">
      <alignment/>
      <protection locked="0"/>
    </xf>
    <xf numFmtId="41" fontId="1" fillId="22" borderId="21" xfId="42" applyNumberFormat="1" applyFont="1" applyFill="1" applyBorder="1" applyAlignment="1" applyProtection="1">
      <alignment/>
      <protection locked="0"/>
    </xf>
    <xf numFmtId="41" fontId="1" fillId="22" borderId="22" xfId="42" applyNumberFormat="1" applyFont="1" applyFill="1" applyBorder="1" applyAlignment="1" applyProtection="1">
      <alignment/>
      <protection locked="0"/>
    </xf>
    <xf numFmtId="41" fontId="1" fillId="22" borderId="23" xfId="44" applyNumberFormat="1" applyFont="1" applyFill="1" applyBorder="1" applyAlignment="1" applyProtection="1">
      <alignment/>
      <protection locked="0"/>
    </xf>
    <xf numFmtId="41" fontId="1" fillId="8" borderId="0" xfId="0" applyNumberFormat="1" applyFont="1" applyFill="1" applyBorder="1" applyAlignment="1">
      <alignment horizontal="center"/>
    </xf>
    <xf numFmtId="41" fontId="1" fillId="22" borderId="16" xfId="42" applyNumberFormat="1" applyFont="1" applyFill="1" applyBorder="1" applyAlignment="1" applyProtection="1">
      <alignment/>
      <protection locked="0"/>
    </xf>
    <xf numFmtId="41" fontId="1" fillId="22" borderId="24" xfId="42" applyNumberFormat="1" applyFont="1" applyFill="1" applyBorder="1" applyAlignment="1" applyProtection="1">
      <alignment/>
      <protection locked="0"/>
    </xf>
    <xf numFmtId="41" fontId="1" fillId="22" borderId="23" xfId="42" applyNumberFormat="1" applyFont="1" applyFill="1" applyBorder="1" applyAlignment="1" applyProtection="1">
      <alignment/>
      <protection locked="0"/>
    </xf>
    <xf numFmtId="41" fontId="1" fillId="22" borderId="16" xfId="0" applyNumberFormat="1" applyFont="1" applyFill="1" applyBorder="1" applyAlignment="1" applyProtection="1">
      <alignment/>
      <protection locked="0"/>
    </xf>
    <xf numFmtId="41" fontId="1" fillId="22" borderId="0" xfId="42" applyNumberFormat="1" applyFont="1" applyFill="1" applyBorder="1" applyAlignment="1" applyProtection="1">
      <alignment/>
      <protection locked="0"/>
    </xf>
    <xf numFmtId="41" fontId="1" fillId="8" borderId="20" xfId="0" applyNumberFormat="1" applyFont="1" applyFill="1" applyBorder="1" applyAlignment="1">
      <alignment horizontal="center"/>
    </xf>
    <xf numFmtId="41" fontId="1" fillId="8" borderId="25" xfId="44" applyNumberFormat="1" applyFont="1" applyFill="1" applyBorder="1" applyAlignment="1">
      <alignment/>
    </xf>
    <xf numFmtId="41" fontId="1" fillId="8" borderId="0" xfId="0" applyNumberFormat="1" applyFont="1" applyFill="1" applyAlignment="1">
      <alignment/>
    </xf>
    <xf numFmtId="41" fontId="1" fillId="8" borderId="0" xfId="0" applyNumberFormat="1" applyFont="1" applyFill="1" applyBorder="1" applyAlignment="1">
      <alignment/>
    </xf>
    <xf numFmtId="41" fontId="1" fillId="8" borderId="10" xfId="0" applyNumberFormat="1" applyFont="1" applyFill="1" applyBorder="1" applyAlignment="1">
      <alignment/>
    </xf>
    <xf numFmtId="41" fontId="1" fillId="22" borderId="20" xfId="0" applyNumberFormat="1" applyFont="1" applyFill="1" applyBorder="1" applyAlignment="1" applyProtection="1">
      <alignment/>
      <protection locked="0"/>
    </xf>
    <xf numFmtId="41" fontId="1" fillId="8" borderId="0" xfId="44" applyNumberFormat="1" applyFont="1" applyFill="1" applyAlignment="1">
      <alignment/>
    </xf>
    <xf numFmtId="41" fontId="1" fillId="22" borderId="15" xfId="42" applyNumberFormat="1" applyFont="1" applyFill="1" applyBorder="1" applyAlignment="1" applyProtection="1">
      <alignment/>
      <protection locked="0"/>
    </xf>
    <xf numFmtId="41" fontId="1" fillId="22" borderId="26" xfId="44" applyNumberFormat="1" applyFont="1" applyFill="1" applyBorder="1" applyAlignment="1" applyProtection="1">
      <alignment/>
      <protection locked="0"/>
    </xf>
    <xf numFmtId="41" fontId="1" fillId="8" borderId="0" xfId="42" applyNumberFormat="1" applyFont="1" applyFill="1" applyAlignment="1">
      <alignment/>
    </xf>
    <xf numFmtId="41" fontId="1" fillId="22" borderId="27" xfId="42" applyNumberFormat="1" applyFont="1" applyFill="1" applyBorder="1" applyAlignment="1" applyProtection="1">
      <alignment/>
      <protection locked="0"/>
    </xf>
    <xf numFmtId="41" fontId="1" fillId="8" borderId="10" xfId="42" applyNumberFormat="1" applyFont="1" applyFill="1" applyBorder="1" applyAlignment="1">
      <alignment/>
    </xf>
    <xf numFmtId="41" fontId="1" fillId="22" borderId="28" xfId="42" applyNumberFormat="1" applyFont="1" applyFill="1" applyBorder="1" applyAlignment="1" applyProtection="1">
      <alignment/>
      <protection locked="0"/>
    </xf>
    <xf numFmtId="41" fontId="1" fillId="22" borderId="18" xfId="42" applyNumberFormat="1" applyFont="1" applyFill="1" applyBorder="1" applyAlignment="1" applyProtection="1">
      <alignment/>
      <protection locked="0"/>
    </xf>
    <xf numFmtId="41" fontId="1" fillId="22" borderId="29" xfId="42" applyNumberFormat="1" applyFont="1" applyFill="1" applyBorder="1" applyAlignment="1" applyProtection="1">
      <alignment/>
      <protection locked="0"/>
    </xf>
    <xf numFmtId="41" fontId="1" fillId="8" borderId="30" xfId="44" applyNumberFormat="1" applyFont="1" applyFill="1" applyBorder="1" applyAlignment="1">
      <alignment/>
    </xf>
    <xf numFmtId="41" fontId="1" fillId="22" borderId="30" xfId="44" applyNumberFormat="1" applyFont="1" applyFill="1" applyBorder="1" applyAlignment="1" applyProtection="1">
      <alignment/>
      <protection locked="0"/>
    </xf>
    <xf numFmtId="41" fontId="1" fillId="22" borderId="31" xfId="42" applyNumberFormat="1" applyFont="1" applyFill="1" applyBorder="1" applyAlignment="1" applyProtection="1">
      <alignment/>
      <protection locked="0"/>
    </xf>
    <xf numFmtId="41" fontId="1" fillId="22" borderId="10" xfId="42" applyNumberFormat="1" applyFont="1" applyFill="1" applyBorder="1" applyAlignment="1" applyProtection="1">
      <alignment/>
      <protection locked="0"/>
    </xf>
    <xf numFmtId="41" fontId="1" fillId="8" borderId="20" xfId="44" applyNumberFormat="1" applyFont="1" applyFill="1" applyBorder="1" applyAlignment="1">
      <alignment/>
    </xf>
    <xf numFmtId="41" fontId="1" fillId="8" borderId="0" xfId="42" applyNumberFormat="1" applyFont="1" applyFill="1" applyBorder="1" applyAlignment="1">
      <alignment/>
    </xf>
    <xf numFmtId="41" fontId="1" fillId="8" borderId="0" xfId="44" applyNumberFormat="1" applyFont="1" applyFill="1" applyBorder="1" applyAlignment="1">
      <alignment/>
    </xf>
    <xf numFmtId="41" fontId="1" fillId="22" borderId="32" xfId="42" applyNumberFormat="1" applyFont="1" applyFill="1" applyBorder="1" applyAlignment="1" applyProtection="1">
      <alignment/>
      <protection locked="0"/>
    </xf>
    <xf numFmtId="41" fontId="1" fillId="22" borderId="33" xfId="42" applyNumberFormat="1" applyFont="1" applyFill="1" applyBorder="1" applyAlignment="1" applyProtection="1">
      <alignment/>
      <protection locked="0"/>
    </xf>
    <xf numFmtId="41" fontId="1" fillId="22" borderId="34" xfId="42" applyNumberFormat="1" applyFont="1" applyFill="1" applyBorder="1" applyAlignment="1" applyProtection="1">
      <alignment/>
      <protection locked="0"/>
    </xf>
    <xf numFmtId="42" fontId="0" fillId="8" borderId="0" xfId="42" applyNumberFormat="1" applyFont="1" applyFill="1" applyAlignment="1">
      <alignment/>
    </xf>
    <xf numFmtId="42" fontId="0" fillId="8" borderId="0" xfId="42" applyNumberFormat="1" applyFont="1" applyFill="1" applyAlignment="1">
      <alignment/>
    </xf>
    <xf numFmtId="0" fontId="5" fillId="8" borderId="35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41" fontId="1" fillId="8" borderId="10" xfId="0" applyNumberFormat="1" applyFont="1" applyFill="1" applyBorder="1" applyAlignment="1">
      <alignment horizontal="center"/>
    </xf>
    <xf numFmtId="41" fontId="1" fillId="22" borderId="12" xfId="42" applyNumberFormat="1" applyFont="1" applyFill="1" applyBorder="1" applyAlignment="1" applyProtection="1">
      <alignment/>
      <protection locked="0"/>
    </xf>
    <xf numFmtId="41" fontId="1" fillId="22" borderId="36" xfId="42" applyNumberFormat="1" applyFont="1" applyFill="1" applyBorder="1" applyAlignment="1" applyProtection="1">
      <alignment/>
      <protection locked="0"/>
    </xf>
    <xf numFmtId="41" fontId="1" fillId="22" borderId="26" xfId="42" applyNumberFormat="1" applyFont="1" applyFill="1" applyBorder="1" applyAlignment="1" applyProtection="1">
      <alignment/>
      <protection locked="0"/>
    </xf>
    <xf numFmtId="41" fontId="1" fillId="22" borderId="37" xfId="42" applyNumberFormat="1" applyFont="1" applyFill="1" applyBorder="1" applyAlignment="1" applyProtection="1">
      <alignment/>
      <protection locked="0"/>
    </xf>
    <xf numFmtId="41" fontId="1" fillId="8" borderId="26" xfId="42" applyNumberFormat="1" applyFont="1" applyFill="1" applyBorder="1" applyAlignment="1">
      <alignment/>
    </xf>
    <xf numFmtId="41" fontId="1" fillId="22" borderId="38" xfId="42" applyNumberFormat="1" applyFont="1" applyFill="1" applyBorder="1" applyAlignment="1" applyProtection="1">
      <alignment/>
      <protection locked="0"/>
    </xf>
    <xf numFmtId="41" fontId="1" fillId="22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41" fontId="0" fillId="22" borderId="21" xfId="42" applyNumberFormat="1" applyFont="1" applyFill="1" applyBorder="1" applyAlignment="1" applyProtection="1">
      <alignment/>
      <protection locked="0"/>
    </xf>
    <xf numFmtId="41" fontId="0" fillId="22" borderId="14" xfId="42" applyNumberFormat="1" applyFont="1" applyFill="1" applyBorder="1" applyAlignment="1" applyProtection="1">
      <alignment/>
      <protection locked="0"/>
    </xf>
    <xf numFmtId="41" fontId="0" fillId="22" borderId="0" xfId="42" applyNumberFormat="1" applyFont="1" applyFill="1" applyAlignment="1" applyProtection="1">
      <alignment/>
      <protection locked="0"/>
    </xf>
    <xf numFmtId="41" fontId="0" fillId="22" borderId="39" xfId="42" applyNumberFormat="1" applyFont="1" applyFill="1" applyBorder="1" applyAlignment="1" applyProtection="1">
      <alignment/>
      <protection locked="0"/>
    </xf>
    <xf numFmtId="41" fontId="0" fillId="22" borderId="40" xfId="42" applyNumberFormat="1" applyFont="1" applyFill="1" applyBorder="1" applyAlignment="1" applyProtection="1">
      <alignment/>
      <protection locked="0"/>
    </xf>
    <xf numFmtId="41" fontId="0" fillId="22" borderId="11" xfId="42" applyNumberFormat="1" applyFont="1" applyFill="1" applyBorder="1" applyAlignment="1" applyProtection="1">
      <alignment/>
      <protection locked="0"/>
    </xf>
    <xf numFmtId="41" fontId="0" fillId="22" borderId="13" xfId="42" applyNumberFormat="1" applyFont="1" applyFill="1" applyBorder="1" applyAlignment="1" applyProtection="1">
      <alignment/>
      <protection locked="0"/>
    </xf>
    <xf numFmtId="41" fontId="0" fillId="22" borderId="11" xfId="42" applyNumberFormat="1" applyFont="1" applyFill="1" applyBorder="1" applyAlignment="1" applyProtection="1">
      <alignment/>
      <protection locked="0"/>
    </xf>
    <xf numFmtId="41" fontId="0" fillId="22" borderId="0" xfId="42" applyNumberFormat="1" applyFont="1" applyFill="1" applyBorder="1" applyAlignment="1" applyProtection="1">
      <alignment/>
      <protection locked="0"/>
    </xf>
    <xf numFmtId="41" fontId="0" fillId="22" borderId="41" xfId="42" applyNumberFormat="1" applyFont="1" applyFill="1" applyBorder="1" applyAlignment="1" applyProtection="1">
      <alignment/>
      <protection locked="0"/>
    </xf>
    <xf numFmtId="41" fontId="0" fillId="22" borderId="0" xfId="42" applyNumberFormat="1" applyFont="1" applyFill="1" applyBorder="1" applyAlignment="1" applyProtection="1">
      <alignment/>
      <protection locked="0"/>
    </xf>
    <xf numFmtId="41" fontId="0" fillId="22" borderId="18" xfId="42" applyNumberFormat="1" applyFont="1" applyFill="1" applyBorder="1" applyAlignment="1" applyProtection="1">
      <alignment/>
      <protection locked="0"/>
    </xf>
    <xf numFmtId="0" fontId="2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168" fontId="1" fillId="22" borderId="18" xfId="42" applyNumberFormat="1" applyFont="1" applyFill="1" applyBorder="1" applyAlignment="1" applyProtection="1">
      <alignment/>
      <protection locked="0"/>
    </xf>
    <xf numFmtId="168" fontId="1" fillId="22" borderId="28" xfId="42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8" borderId="0" xfId="0" applyFont="1" applyFill="1" applyBorder="1" applyAlignment="1">
      <alignment horizontal="left"/>
    </xf>
    <xf numFmtId="0" fontId="9" fillId="8" borderId="42" xfId="0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0" fillId="22" borderId="11" xfId="57" applyBorder="1" applyAlignment="1">
      <alignment horizontal="center"/>
      <protection locked="0"/>
    </xf>
    <xf numFmtId="41" fontId="0" fillId="22" borderId="13" xfId="57" applyBorder="1" applyAlignment="1">
      <alignment horizontal="center"/>
      <protection locked="0"/>
    </xf>
    <xf numFmtId="41" fontId="0" fillId="22" borderId="18" xfId="57" applyBorder="1" applyAlignment="1">
      <alignment horizontal="center"/>
      <protection locked="0"/>
    </xf>
    <xf numFmtId="41" fontId="0" fillId="22" borderId="11" xfId="57" applyBorder="1" applyAlignment="1">
      <alignment/>
      <protection locked="0"/>
    </xf>
    <xf numFmtId="41" fontId="0" fillId="22" borderId="13" xfId="57" applyBorder="1" applyAlignment="1">
      <alignment/>
      <protection locked="0"/>
    </xf>
    <xf numFmtId="41" fontId="0" fillId="22" borderId="18" xfId="57" applyBorder="1" applyAlignment="1">
      <alignment/>
      <protection locked="0"/>
    </xf>
    <xf numFmtId="41" fontId="0" fillId="22" borderId="14" xfId="57" applyBorder="1" applyAlignment="1">
      <alignment/>
      <protection locked="0"/>
    </xf>
    <xf numFmtId="41" fontId="1" fillId="22" borderId="24" xfId="0" applyNumberFormat="1" applyFont="1" applyFill="1" applyBorder="1" applyAlignment="1" applyProtection="1">
      <alignment/>
      <protection locked="0"/>
    </xf>
    <xf numFmtId="41" fontId="0" fillId="8" borderId="0" xfId="56" applyAlignment="1" applyProtection="1">
      <alignment/>
      <protection locked="0"/>
    </xf>
    <xf numFmtId="41" fontId="0" fillId="8" borderId="0" xfId="56" applyBorder="1" applyAlignment="1" applyProtection="1">
      <alignment/>
      <protection locked="0"/>
    </xf>
    <xf numFmtId="41" fontId="0" fillId="22" borderId="20" xfId="57" applyBorder="1" applyAlignment="1">
      <alignment/>
      <protection locked="0"/>
    </xf>
    <xf numFmtId="0" fontId="4" fillId="8" borderId="42" xfId="0" applyFont="1" applyFill="1" applyBorder="1" applyAlignment="1">
      <alignment horizontal="center"/>
    </xf>
    <xf numFmtId="41" fontId="1" fillId="22" borderId="43" xfId="42" applyNumberFormat="1" applyFont="1" applyFill="1" applyBorder="1" applyAlignment="1" applyProtection="1">
      <alignment/>
      <protection locked="0"/>
    </xf>
    <xf numFmtId="41" fontId="0" fillId="22" borderId="43" xfId="57" applyBorder="1" applyAlignment="1">
      <alignment/>
      <protection locked="0"/>
    </xf>
    <xf numFmtId="0" fontId="9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41" fontId="0" fillId="22" borderId="30" xfId="57" applyBorder="1" applyAlignment="1">
      <alignment/>
      <protection locked="0"/>
    </xf>
    <xf numFmtId="0" fontId="1" fillId="8" borderId="10" xfId="0" applyFont="1" applyFill="1" applyBorder="1" applyAlignment="1">
      <alignment/>
    </xf>
    <xf numFmtId="41" fontId="0" fillId="8" borderId="0" xfId="56" applyAlignment="1">
      <alignment/>
    </xf>
    <xf numFmtId="168" fontId="1" fillId="22" borderId="0" xfId="42" applyNumberFormat="1" applyFont="1" applyFill="1" applyAlignment="1" applyProtection="1">
      <alignment horizontal="center"/>
      <protection locked="0"/>
    </xf>
    <xf numFmtId="168" fontId="1" fillId="22" borderId="40" xfId="42" applyNumberFormat="1" applyFont="1" applyFill="1" applyBorder="1" applyAlignment="1" applyProtection="1">
      <alignment horizontal="center"/>
      <protection locked="0"/>
    </xf>
    <xf numFmtId="41" fontId="1" fillId="22" borderId="15" xfId="42" applyNumberFormat="1" applyFont="1" applyFill="1" applyBorder="1" applyAlignment="1" applyProtection="1">
      <alignment/>
      <protection locked="0"/>
    </xf>
    <xf numFmtId="168" fontId="1" fillId="22" borderId="15" xfId="42" applyNumberFormat="1" applyFont="1" applyFill="1" applyBorder="1" applyAlignment="1" applyProtection="1">
      <alignment horizontal="center"/>
      <protection locked="0"/>
    </xf>
    <xf numFmtId="168" fontId="1" fillId="22" borderId="12" xfId="42" applyNumberFormat="1" applyFont="1" applyFill="1" applyBorder="1" applyAlignment="1" applyProtection="1">
      <alignment horizontal="center"/>
      <protection locked="0"/>
    </xf>
    <xf numFmtId="41" fontId="1" fillId="22" borderId="16" xfId="42" applyNumberFormat="1" applyFont="1" applyFill="1" applyBorder="1" applyAlignment="1" applyProtection="1">
      <alignment/>
      <protection locked="0"/>
    </xf>
    <xf numFmtId="168" fontId="1" fillId="22" borderId="16" xfId="42" applyNumberFormat="1" applyFont="1" applyFill="1" applyBorder="1" applyAlignment="1" applyProtection="1">
      <alignment horizontal="center"/>
      <protection locked="0"/>
    </xf>
    <xf numFmtId="41" fontId="1" fillId="22" borderId="24" xfId="42" applyNumberFormat="1" applyFont="1" applyFill="1" applyBorder="1" applyAlignment="1" applyProtection="1">
      <alignment/>
      <protection locked="0"/>
    </xf>
    <xf numFmtId="168" fontId="1" fillId="22" borderId="43" xfId="42" applyNumberFormat="1" applyFont="1" applyFill="1" applyBorder="1" applyAlignment="1" applyProtection="1">
      <alignment horizontal="center"/>
      <protection locked="0"/>
    </xf>
    <xf numFmtId="41" fontId="1" fillId="22" borderId="28" xfId="42" applyNumberFormat="1" applyFont="1" applyFill="1" applyBorder="1" applyAlignment="1" applyProtection="1">
      <alignment/>
      <protection locked="0"/>
    </xf>
    <xf numFmtId="168" fontId="1" fillId="22" borderId="28" xfId="42" applyNumberFormat="1" applyFont="1" applyFill="1" applyBorder="1" applyAlignment="1" applyProtection="1">
      <alignment horizontal="center"/>
      <protection locked="0"/>
    </xf>
    <xf numFmtId="41" fontId="1" fillId="22" borderId="37" xfId="44" applyNumberFormat="1" applyFont="1" applyFill="1" applyBorder="1" applyAlignment="1" applyProtection="1">
      <alignment/>
      <protection locked="0"/>
    </xf>
    <xf numFmtId="41" fontId="1" fillId="22" borderId="44" xfId="44" applyNumberFormat="1" applyFont="1" applyFill="1" applyBorder="1" applyAlignment="1" applyProtection="1">
      <alignment/>
      <protection locked="0"/>
    </xf>
    <xf numFmtId="41" fontId="1" fillId="22" borderId="37" xfId="44" applyNumberFormat="1" applyFont="1" applyFill="1" applyBorder="1" applyAlignment="1" applyProtection="1">
      <alignment/>
      <protection locked="0"/>
    </xf>
    <xf numFmtId="41" fontId="1" fillId="22" borderId="45" xfId="42" applyNumberFormat="1" applyFont="1" applyFill="1" applyBorder="1" applyAlignment="1" applyProtection="1">
      <alignment/>
      <protection locked="0"/>
    </xf>
    <xf numFmtId="41" fontId="1" fillId="22" borderId="46" xfId="42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41" fontId="0" fillId="0" borderId="0" xfId="0" applyNumberFormat="1" applyAlignment="1" applyProtection="1">
      <alignment/>
      <protection/>
    </xf>
    <xf numFmtId="41" fontId="0" fillId="8" borderId="0" xfId="56" applyAlignment="1" applyProtection="1">
      <alignment/>
      <protection/>
    </xf>
    <xf numFmtId="41" fontId="0" fillId="8" borderId="0" xfId="56" applyBorder="1" applyAlignment="1" applyProtection="1">
      <alignment/>
      <protection/>
    </xf>
    <xf numFmtId="41" fontId="7" fillId="8" borderId="0" xfId="56" applyFont="1" applyAlignment="1" applyProtection="1">
      <alignment horizontal="center"/>
      <protection/>
    </xf>
    <xf numFmtId="41" fontId="0" fillId="8" borderId="0" xfId="56" applyFont="1" applyAlignment="1" applyProtection="1">
      <alignment horizontal="left"/>
      <protection/>
    </xf>
    <xf numFmtId="0" fontId="4" fillId="8" borderId="42" xfId="0" applyFont="1" applyFill="1" applyBorder="1" applyAlignment="1" applyProtection="1">
      <alignment horizontal="center"/>
      <protection/>
    </xf>
    <xf numFmtId="41" fontId="0" fillId="8" borderId="0" xfId="56" applyBorder="1" applyAlignment="1" applyProtection="1">
      <alignment horizontal="center"/>
      <protection/>
    </xf>
    <xf numFmtId="41" fontId="7" fillId="8" borderId="10" xfId="56" applyFont="1" applyBorder="1" applyAlignment="1" applyProtection="1">
      <alignment horizontal="center"/>
      <protection/>
    </xf>
    <xf numFmtId="0" fontId="4" fillId="8" borderId="0" xfId="0" applyFont="1" applyFill="1" applyBorder="1" applyAlignment="1" applyProtection="1">
      <alignment horizontal="center"/>
      <protection/>
    </xf>
    <xf numFmtId="0" fontId="7" fillId="8" borderId="10" xfId="56" applyNumberFormat="1" applyFont="1" applyBorder="1" applyAlignment="1" applyProtection="1">
      <alignment horizontal="center"/>
      <protection/>
    </xf>
    <xf numFmtId="0" fontId="5" fillId="8" borderId="0" xfId="0" applyFont="1" applyFill="1" applyAlignment="1" applyProtection="1">
      <alignment horizontal="center"/>
      <protection/>
    </xf>
    <xf numFmtId="169" fontId="5" fillId="8" borderId="0" xfId="0" applyNumberFormat="1" applyFont="1" applyFill="1" applyAlignment="1" applyProtection="1">
      <alignment horizontal="center"/>
      <protection/>
    </xf>
    <xf numFmtId="169" fontId="5" fillId="8" borderId="0" xfId="0" applyNumberFormat="1" applyFont="1" applyFill="1" applyAlignment="1" applyProtection="1">
      <alignment horizontal="centerContinuous"/>
      <protection/>
    </xf>
    <xf numFmtId="0" fontId="5" fillId="8" borderId="0" xfId="0" applyFont="1" applyFill="1" applyAlignment="1" applyProtection="1">
      <alignment horizontal="centerContinuous"/>
      <protection/>
    </xf>
    <xf numFmtId="0" fontId="5" fillId="8" borderId="0" xfId="0" applyFont="1" applyFill="1" applyAlignment="1" applyProtection="1">
      <alignment/>
      <protection/>
    </xf>
    <xf numFmtId="0" fontId="5" fillId="8" borderId="10" xfId="0" applyFont="1" applyFill="1" applyBorder="1" applyAlignment="1" applyProtection="1">
      <alignment horizontal="center"/>
      <protection/>
    </xf>
    <xf numFmtId="0" fontId="5" fillId="8" borderId="0" xfId="0" applyFont="1" applyFill="1" applyBorder="1" applyAlignment="1" applyProtection="1">
      <alignment horizontal="center"/>
      <protection/>
    </xf>
    <xf numFmtId="0" fontId="5" fillId="8" borderId="10" xfId="0" applyFont="1" applyFill="1" applyBorder="1" applyAlignment="1" applyProtection="1">
      <alignment horizontal="left"/>
      <protection/>
    </xf>
    <xf numFmtId="0" fontId="5" fillId="8" borderId="35" xfId="0" applyFont="1" applyFill="1" applyBorder="1" applyAlignment="1" applyProtection="1">
      <alignment/>
      <protection/>
    </xf>
    <xf numFmtId="41" fontId="1" fillId="8" borderId="0" xfId="44" applyNumberFormat="1" applyFont="1" applyFill="1" applyBorder="1" applyAlignment="1" applyProtection="1">
      <alignment horizontal="center"/>
      <protection/>
    </xf>
    <xf numFmtId="41" fontId="1" fillId="8" borderId="0" xfId="0" applyNumberFormat="1" applyFont="1" applyFill="1" applyBorder="1" applyAlignment="1" applyProtection="1">
      <alignment horizontal="center"/>
      <protection/>
    </xf>
    <xf numFmtId="0" fontId="1" fillId="8" borderId="0" xfId="0" applyFont="1" applyFill="1" applyAlignment="1" applyProtection="1">
      <alignment horizontal="left"/>
      <protection/>
    </xf>
    <xf numFmtId="41" fontId="1" fillId="8" borderId="10" xfId="0" applyNumberFormat="1" applyFont="1" applyFill="1" applyBorder="1" applyAlignment="1" applyProtection="1">
      <alignment horizontal="center"/>
      <protection/>
    </xf>
    <xf numFmtId="41" fontId="1" fillId="8" borderId="20" xfId="0" applyNumberFormat="1" applyFont="1" applyFill="1" applyBorder="1" applyAlignment="1" applyProtection="1">
      <alignment horizontal="center"/>
      <protection/>
    </xf>
    <xf numFmtId="168" fontId="1" fillId="8" borderId="0" xfId="42" applyNumberFormat="1" applyFont="1" applyFill="1" applyBorder="1" applyAlignment="1" applyProtection="1">
      <alignment horizontal="center"/>
      <protection/>
    </xf>
    <xf numFmtId="41" fontId="1" fillId="8" borderId="0" xfId="42" applyNumberFormat="1" applyFont="1" applyFill="1" applyBorder="1" applyAlignment="1" applyProtection="1">
      <alignment/>
      <protection/>
    </xf>
    <xf numFmtId="168" fontId="1" fillId="8" borderId="0" xfId="42" applyNumberFormat="1" applyFont="1" applyFill="1" applyBorder="1" applyAlignment="1" applyProtection="1">
      <alignment/>
      <protection/>
    </xf>
    <xf numFmtId="41" fontId="1" fillId="8" borderId="26" xfId="42" applyNumberFormat="1" applyFont="1" applyFill="1" applyBorder="1" applyAlignment="1" applyProtection="1">
      <alignment/>
      <protection/>
    </xf>
    <xf numFmtId="41" fontId="1" fillId="8" borderId="0" xfId="0" applyNumberFormat="1" applyFont="1" applyFill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 applyProtection="1">
      <alignment/>
      <protection/>
    </xf>
    <xf numFmtId="41" fontId="1" fillId="8" borderId="0" xfId="44" applyNumberFormat="1" applyFont="1" applyFill="1" applyBorder="1" applyAlignment="1" applyProtection="1">
      <alignment/>
      <protection/>
    </xf>
    <xf numFmtId="41" fontId="1" fillId="8" borderId="0" xfId="44" applyNumberFormat="1" applyFont="1" applyFill="1" applyAlignment="1" applyProtection="1">
      <alignment/>
      <protection/>
    </xf>
    <xf numFmtId="41" fontId="1" fillId="8" borderId="10" xfId="42" applyNumberFormat="1" applyFont="1" applyFill="1" applyBorder="1" applyAlignment="1" applyProtection="1">
      <alignment/>
      <protection/>
    </xf>
    <xf numFmtId="41" fontId="1" fillId="8" borderId="30" xfId="44" applyNumberFormat="1" applyFont="1" applyFill="1" applyBorder="1" applyAlignment="1" applyProtection="1">
      <alignment/>
      <protection/>
    </xf>
    <xf numFmtId="41" fontId="1" fillId="8" borderId="0" xfId="0" applyNumberFormat="1" applyFont="1" applyFill="1" applyBorder="1" applyAlignment="1" applyProtection="1">
      <alignment/>
      <protection/>
    </xf>
    <xf numFmtId="41" fontId="1" fillId="8" borderId="0" xfId="42" applyNumberFormat="1" applyFont="1" applyFill="1" applyAlignment="1" applyProtection="1">
      <alignment/>
      <protection/>
    </xf>
    <xf numFmtId="41" fontId="1" fillId="8" borderId="20" xfId="44" applyNumberFormat="1" applyFont="1" applyFill="1" applyBorder="1" applyAlignment="1" applyProtection="1">
      <alignment/>
      <protection/>
    </xf>
    <xf numFmtId="168" fontId="1" fillId="8" borderId="0" xfId="42" applyNumberFormat="1" applyFont="1" applyFill="1" applyAlignment="1" applyProtection="1">
      <alignment horizontal="center"/>
      <protection/>
    </xf>
    <xf numFmtId="168" fontId="1" fillId="8" borderId="0" xfId="42" applyNumberFormat="1" applyFont="1" applyFill="1" applyAlignment="1" applyProtection="1">
      <alignment/>
      <protection/>
    </xf>
    <xf numFmtId="0" fontId="1" fillId="8" borderId="10" xfId="0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/>
      <protection/>
    </xf>
    <xf numFmtId="41" fontId="0" fillId="22" borderId="30" xfId="57" applyBorder="1" applyAlignment="1" applyProtection="1">
      <alignment/>
      <protection locked="0"/>
    </xf>
    <xf numFmtId="41" fontId="0" fillId="22" borderId="23" xfId="57" applyBorder="1" applyAlignment="1" applyProtection="1">
      <alignment/>
      <protection locked="0"/>
    </xf>
    <xf numFmtId="9" fontId="0" fillId="22" borderId="45" xfId="57" applyNumberFormat="1" applyBorder="1" applyAlignment="1" applyProtection="1">
      <alignment/>
      <protection locked="0"/>
    </xf>
    <xf numFmtId="41" fontId="0" fillId="22" borderId="47" xfId="57" applyBorder="1" applyAlignment="1" applyProtection="1">
      <alignment/>
      <protection locked="0"/>
    </xf>
    <xf numFmtId="41" fontId="0" fillId="22" borderId="40" xfId="57" applyBorder="1" applyAlignment="1" applyProtection="1">
      <alignment/>
      <protection locked="0"/>
    </xf>
    <xf numFmtId="9" fontId="0" fillId="22" borderId="33" xfId="57" applyNumberFormat="1" applyBorder="1" applyAlignment="1" applyProtection="1">
      <alignment/>
      <protection locked="0"/>
    </xf>
    <xf numFmtId="42" fontId="0" fillId="22" borderId="11" xfId="57" applyNumberFormat="1" applyBorder="1" applyAlignment="1" applyProtection="1">
      <alignment/>
      <protection locked="0"/>
    </xf>
    <xf numFmtId="41" fontId="0" fillId="22" borderId="39" xfId="57" applyBorder="1" applyAlignment="1" applyProtection="1">
      <alignment/>
      <protection locked="0"/>
    </xf>
    <xf numFmtId="9" fontId="0" fillId="22" borderId="13" xfId="57" applyNumberFormat="1" applyBorder="1" applyAlignment="1" applyProtection="1">
      <alignment/>
      <protection locked="0"/>
    </xf>
    <xf numFmtId="42" fontId="0" fillId="22" borderId="13" xfId="57" applyNumberFormat="1" applyBorder="1" applyAlignment="1" applyProtection="1">
      <alignment/>
      <protection locked="0"/>
    </xf>
    <xf numFmtId="41" fontId="0" fillId="22" borderId="13" xfId="57" applyBorder="1" applyAlignment="1" applyProtection="1">
      <alignment/>
      <protection locked="0"/>
    </xf>
    <xf numFmtId="41" fontId="0" fillId="22" borderId="20" xfId="57" applyBorder="1" applyAlignment="1" applyProtection="1">
      <alignment/>
      <protection locked="0"/>
    </xf>
    <xf numFmtId="41" fontId="0" fillId="22" borderId="11" xfId="57" applyBorder="1" applyAlignment="1" applyProtection="1">
      <alignment/>
      <protection locked="0"/>
    </xf>
    <xf numFmtId="42" fontId="0" fillId="22" borderId="20" xfId="57" applyNumberFormat="1" applyBorder="1" applyAlignment="1" applyProtection="1">
      <alignment/>
      <protection locked="0"/>
    </xf>
    <xf numFmtId="41" fontId="0" fillId="22" borderId="33" xfId="57" applyBorder="1" applyAlignment="1" applyProtection="1">
      <alignment/>
      <protection locked="0"/>
    </xf>
    <xf numFmtId="42" fontId="0" fillId="22" borderId="0" xfId="57" applyNumberFormat="1" applyAlignment="1" applyProtection="1">
      <alignment/>
      <protection locked="0"/>
    </xf>
    <xf numFmtId="42" fontId="0" fillId="22" borderId="48" xfId="57" applyNumberFormat="1" applyBorder="1" applyAlignment="1" applyProtection="1">
      <alignment/>
      <protection locked="0"/>
    </xf>
    <xf numFmtId="37" fontId="0" fillId="22" borderId="49" xfId="57" applyNumberFormat="1" applyBorder="1" applyAlignment="1" applyProtection="1">
      <alignment horizontal="center"/>
      <protection locked="0"/>
    </xf>
    <xf numFmtId="37" fontId="0" fillId="22" borderId="12" xfId="57" applyNumberFormat="1" applyBorder="1" applyAlignment="1" applyProtection="1">
      <alignment horizontal="center"/>
      <protection locked="0"/>
    </xf>
    <xf numFmtId="41" fontId="0" fillId="22" borderId="43" xfId="57" applyFont="1" applyBorder="1" applyAlignment="1" applyProtection="1">
      <alignment horizontal="center"/>
      <protection locked="0"/>
    </xf>
    <xf numFmtId="42" fontId="0" fillId="22" borderId="0" xfId="57" applyNumberFormat="1" applyBorder="1" applyAlignment="1" applyProtection="1">
      <alignment/>
      <protection locked="0"/>
    </xf>
    <xf numFmtId="0" fontId="2" fillId="8" borderId="0" xfId="0" applyFont="1" applyFill="1" applyAlignment="1" quotePrefix="1">
      <alignment horizontal="left"/>
    </xf>
    <xf numFmtId="0" fontId="1" fillId="8" borderId="0" xfId="0" applyFont="1" applyFill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8" borderId="25" xfId="0" applyFont="1" applyFill="1" applyBorder="1" applyAlignment="1">
      <alignment horizontal="left"/>
    </xf>
    <xf numFmtId="169" fontId="5" fillId="8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0" fillId="22" borderId="39" xfId="0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8" borderId="0" xfId="0" applyFill="1" applyAlignment="1">
      <alignment horizontal="left"/>
    </xf>
    <xf numFmtId="0" fontId="0" fillId="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8" borderId="0" xfId="0" applyFont="1" applyFill="1" applyAlignment="1">
      <alignment horizontal="left"/>
    </xf>
    <xf numFmtId="0" fontId="1" fillId="8" borderId="0" xfId="0" applyFont="1" applyFill="1" applyAlignment="1" applyProtection="1">
      <alignment horizontal="left"/>
      <protection/>
    </xf>
    <xf numFmtId="41" fontId="0" fillId="8" borderId="0" xfId="56" applyAlignment="1" applyProtection="1">
      <alignment horizontal="left"/>
      <protection/>
    </xf>
    <xf numFmtId="41" fontId="0" fillId="8" borderId="0" xfId="56" applyFont="1" applyAlignment="1" applyProtection="1">
      <alignment horizontal="left"/>
      <protection/>
    </xf>
    <xf numFmtId="0" fontId="5" fillId="8" borderId="10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 applyProtection="1">
      <alignment horizontal="left"/>
      <protection/>
    </xf>
    <xf numFmtId="0" fontId="5" fillId="8" borderId="0" xfId="0" applyFont="1" applyFill="1" applyAlignment="1" applyProtection="1">
      <alignment horizontal="center"/>
      <protection/>
    </xf>
    <xf numFmtId="169" fontId="5" fillId="8" borderId="0" xfId="0" applyNumberFormat="1" applyFont="1" applyFill="1" applyAlignment="1" applyProtection="1">
      <alignment horizontal="center"/>
      <protection/>
    </xf>
    <xf numFmtId="0" fontId="1" fillId="8" borderId="25" xfId="0" applyFont="1" applyFill="1" applyBorder="1" applyAlignment="1" applyProtection="1">
      <alignment horizontal="left"/>
      <protection/>
    </xf>
    <xf numFmtId="41" fontId="12" fillId="8" borderId="0" xfId="56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0" fillId="22" borderId="39" xfId="0" applyFont="1" applyFill="1" applyBorder="1" applyAlignment="1" applyProtection="1">
      <alignment horizontal="left"/>
      <protection locked="0"/>
    </xf>
    <xf numFmtId="0" fontId="0" fillId="22" borderId="33" xfId="0" applyFont="1" applyFill="1" applyBorder="1" applyAlignment="1" applyProtection="1">
      <alignment horizontal="left"/>
      <protection locked="0"/>
    </xf>
    <xf numFmtId="0" fontId="0" fillId="22" borderId="13" xfId="0" applyFont="1" applyFill="1" applyBorder="1" applyAlignment="1" applyProtection="1">
      <alignment horizontal="left"/>
      <protection locked="0"/>
    </xf>
    <xf numFmtId="0" fontId="0" fillId="22" borderId="12" xfId="0" applyFont="1" applyFill="1" applyBorder="1" applyAlignment="1" applyProtection="1">
      <alignment horizontal="left"/>
      <protection locked="0"/>
    </xf>
    <xf numFmtId="0" fontId="7" fillId="8" borderId="0" xfId="0" applyFont="1" applyFill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7" fillId="8" borderId="0" xfId="0" applyFont="1" applyFill="1" applyAlignment="1">
      <alignment horizontal="center"/>
    </xf>
    <xf numFmtId="0" fontId="4" fillId="8" borderId="0" xfId="0" applyFont="1" applyFill="1" applyBorder="1" applyAlignment="1">
      <alignment horizontal="left"/>
    </xf>
    <xf numFmtId="0" fontId="0" fillId="22" borderId="0" xfId="0" applyFont="1" applyFill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41" fontId="0" fillId="22" borderId="21" xfId="42" applyNumberFormat="1" applyFont="1" applyFill="1" applyBorder="1" applyAlignment="1" applyProtection="1">
      <alignment/>
      <protection locked="0"/>
    </xf>
    <xf numFmtId="41" fontId="0" fillId="22" borderId="14" xfId="42" applyNumberFormat="1" applyFont="1" applyFill="1" applyBorder="1" applyAlignment="1" applyProtection="1">
      <alignment/>
      <protection locked="0"/>
    </xf>
    <xf numFmtId="0" fontId="0" fillId="22" borderId="11" xfId="0" applyFont="1" applyFill="1" applyBorder="1" applyAlignment="1" applyProtection="1">
      <alignment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22" borderId="40" xfId="0" applyFill="1" applyBorder="1" applyAlignment="1" applyProtection="1">
      <alignment/>
      <protection locked="0"/>
    </xf>
    <xf numFmtId="0" fontId="0" fillId="22" borderId="39" xfId="0" applyFont="1" applyFill="1" applyBorder="1" applyAlignment="1" applyProtection="1">
      <alignment/>
      <protection locked="0"/>
    </xf>
    <xf numFmtId="0" fontId="0" fillId="22" borderId="39" xfId="0" applyFill="1" applyBorder="1" applyAlignment="1" applyProtection="1">
      <alignment/>
      <protection locked="0"/>
    </xf>
    <xf numFmtId="41" fontId="0" fillId="22" borderId="45" xfId="42" applyNumberFormat="1" applyFont="1" applyFill="1" applyBorder="1" applyAlignment="1" applyProtection="1">
      <alignment/>
      <protection locked="0"/>
    </xf>
    <xf numFmtId="41" fontId="0" fillId="22" borderId="33" xfId="42" applyNumberFormat="1" applyFont="1" applyFill="1" applyBorder="1" applyAlignment="1" applyProtection="1">
      <alignment/>
      <protection locked="0"/>
    </xf>
    <xf numFmtId="0" fontId="1" fillId="22" borderId="11" xfId="0" applyFont="1" applyFill="1" applyBorder="1" applyAlignment="1" applyProtection="1">
      <alignment horizontal="left"/>
      <protection locked="0"/>
    </xf>
    <xf numFmtId="0" fontId="1" fillId="22" borderId="0" xfId="0" applyFont="1" applyFill="1" applyBorder="1" applyAlignment="1" applyProtection="1">
      <alignment horizontal="left"/>
      <protection locked="0"/>
    </xf>
    <xf numFmtId="41" fontId="0" fillId="22" borderId="23" xfId="42" applyNumberFormat="1" applyFont="1" applyFill="1" applyBorder="1" applyAlignment="1" applyProtection="1">
      <alignment/>
      <protection locked="0"/>
    </xf>
    <xf numFmtId="41" fontId="0" fillId="22" borderId="40" xfId="42" applyNumberFormat="1" applyFont="1" applyFill="1" applyBorder="1" applyAlignment="1" applyProtection="1">
      <alignment/>
      <protection locked="0"/>
    </xf>
    <xf numFmtId="0" fontId="0" fillId="22" borderId="40" xfId="0" applyFont="1" applyFill="1" applyBorder="1" applyAlignment="1" applyProtection="1">
      <alignment/>
      <protection locked="0"/>
    </xf>
    <xf numFmtId="0" fontId="0" fillId="22" borderId="33" xfId="0" applyFont="1" applyFill="1" applyBorder="1" applyAlignment="1" applyProtection="1">
      <alignment/>
      <protection locked="0"/>
    </xf>
    <xf numFmtId="41" fontId="0" fillId="22" borderId="24" xfId="42" applyNumberFormat="1" applyFont="1" applyFill="1" applyBorder="1" applyAlignment="1" applyProtection="1">
      <alignment horizontal="center"/>
      <protection locked="0"/>
    </xf>
    <xf numFmtId="41" fontId="0" fillId="22" borderId="12" xfId="42" applyNumberFormat="1" applyFont="1" applyFill="1" applyBorder="1" applyAlignment="1" applyProtection="1">
      <alignment horizontal="center"/>
      <protection locked="0"/>
    </xf>
    <xf numFmtId="0" fontId="1" fillId="22" borderId="48" xfId="0" applyFont="1" applyFill="1" applyBorder="1" applyAlignment="1" applyProtection="1">
      <alignment horizontal="left"/>
      <protection locked="0"/>
    </xf>
    <xf numFmtId="0" fontId="0" fillId="22" borderId="13" xfId="0" applyFont="1" applyFill="1" applyBorder="1" applyAlignment="1" applyProtection="1">
      <alignment/>
      <protection locked="0"/>
    </xf>
    <xf numFmtId="0" fontId="0" fillId="22" borderId="13" xfId="0" applyFill="1" applyBorder="1" applyAlignment="1" applyProtection="1">
      <alignment/>
      <protection locked="0"/>
    </xf>
    <xf numFmtId="0" fontId="0" fillId="22" borderId="12" xfId="0" applyFill="1" applyBorder="1" applyAlignment="1" applyProtection="1">
      <alignment/>
      <protection locked="0"/>
    </xf>
    <xf numFmtId="41" fontId="0" fillId="22" borderId="13" xfId="42" applyNumberFormat="1" applyFont="1" applyFill="1" applyBorder="1" applyAlignment="1" applyProtection="1">
      <alignment/>
      <protection locked="0"/>
    </xf>
    <xf numFmtId="41" fontId="0" fillId="22" borderId="12" xfId="42" applyNumberFormat="1" applyFont="1" applyFill="1" applyBorder="1" applyAlignment="1" applyProtection="1">
      <alignment/>
      <protection locked="0"/>
    </xf>
    <xf numFmtId="0" fontId="0" fillId="22" borderId="18" xfId="0" applyFont="1" applyFill="1" applyBorder="1" applyAlignment="1" applyProtection="1">
      <alignment/>
      <protection locked="0"/>
    </xf>
    <xf numFmtId="0" fontId="0" fillId="22" borderId="18" xfId="0" applyFill="1" applyBorder="1" applyAlignment="1" applyProtection="1">
      <alignment/>
      <protection locked="0"/>
    </xf>
    <xf numFmtId="41" fontId="0" fillId="22" borderId="31" xfId="42" applyNumberFormat="1" applyFont="1" applyFill="1" applyBorder="1" applyAlignment="1" applyProtection="1">
      <alignment/>
      <protection locked="0"/>
    </xf>
    <xf numFmtId="41" fontId="0" fillId="22" borderId="43" xfId="42" applyNumberFormat="1" applyFont="1" applyFill="1" applyBorder="1" applyAlignment="1" applyProtection="1">
      <alignment/>
      <protection locked="0"/>
    </xf>
    <xf numFmtId="41" fontId="0" fillId="22" borderId="24" xfId="42" applyNumberFormat="1" applyFont="1" applyFill="1" applyBorder="1" applyAlignment="1" applyProtection="1">
      <alignment/>
      <protection locked="0"/>
    </xf>
    <xf numFmtId="41" fontId="0" fillId="22" borderId="45" xfId="42" applyNumberFormat="1" applyFont="1" applyFill="1" applyBorder="1" applyAlignment="1" applyProtection="1">
      <alignment horizontal="right"/>
      <protection locked="0"/>
    </xf>
    <xf numFmtId="41" fontId="0" fillId="22" borderId="33" xfId="42" applyNumberFormat="1" applyFont="1" applyFill="1" applyBorder="1" applyAlignment="1" applyProtection="1">
      <alignment horizontal="right"/>
      <protection locked="0"/>
    </xf>
    <xf numFmtId="42" fontId="0" fillId="22" borderId="11" xfId="0" applyNumberFormat="1" applyFont="1" applyFill="1" applyBorder="1" applyAlignment="1" applyProtection="1">
      <alignment horizontal="right"/>
      <protection locked="0"/>
    </xf>
    <xf numFmtId="41" fontId="0" fillId="22" borderId="11" xfId="0" applyNumberFormat="1" applyFont="1" applyFill="1" applyBorder="1" applyAlignment="1" applyProtection="1">
      <alignment horizontal="right"/>
      <protection locked="0"/>
    </xf>
    <xf numFmtId="41" fontId="0" fillId="22" borderId="39" xfId="0" applyNumberFormat="1" applyFont="1" applyFill="1" applyBorder="1" applyAlignment="1" applyProtection="1">
      <alignment horizontal="right"/>
      <protection locked="0"/>
    </xf>
    <xf numFmtId="9" fontId="0" fillId="22" borderId="39" xfId="0" applyNumberFormat="1" applyFont="1" applyFill="1" applyBorder="1" applyAlignment="1" applyProtection="1">
      <alignment horizontal="right"/>
      <protection locked="0"/>
    </xf>
    <xf numFmtId="42" fontId="0" fillId="22" borderId="30" xfId="0" applyNumberFormat="1" applyFont="1" applyFill="1" applyBorder="1" applyAlignment="1" applyProtection="1">
      <alignment horizontal="right"/>
      <protection locked="0"/>
    </xf>
    <xf numFmtId="0" fontId="9" fillId="8" borderId="42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8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 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0" customWidth="1"/>
    <col min="5" max="5" width="4.7109375" style="0" customWidth="1"/>
    <col min="6" max="6" width="12.7109375" style="0" customWidth="1"/>
    <col min="7" max="7" width="4.7109375" style="0" customWidth="1"/>
    <col min="8" max="28" width="12.7109375" style="0" customWidth="1"/>
  </cols>
  <sheetData>
    <row r="1" spans="1:12" s="1" customFormat="1" ht="12">
      <c r="A1" s="203"/>
      <c r="B1" s="2" t="s">
        <v>0</v>
      </c>
      <c r="C1" s="293"/>
      <c r="D1" s="293"/>
      <c r="E1" s="204"/>
      <c r="F1" s="203"/>
      <c r="G1" s="203"/>
      <c r="H1" s="203"/>
      <c r="I1" s="203"/>
      <c r="J1" s="205"/>
      <c r="K1" s="203"/>
      <c r="L1" s="203"/>
    </row>
    <row r="2" spans="1:12" s="1" customFormat="1" ht="12">
      <c r="A2" s="203"/>
      <c r="B2" s="2" t="s">
        <v>1</v>
      </c>
      <c r="C2" s="293"/>
      <c r="D2" s="293"/>
      <c r="E2" s="204"/>
      <c r="F2" s="203"/>
      <c r="G2" s="203"/>
      <c r="H2" s="203"/>
      <c r="I2" s="203"/>
      <c r="J2" s="205"/>
      <c r="K2" s="203"/>
      <c r="L2" s="203"/>
    </row>
    <row r="3" spans="1:12" s="1" customFormat="1" ht="12">
      <c r="A3" s="203"/>
      <c r="B3" s="203"/>
      <c r="C3" s="279" t="s">
        <v>186</v>
      </c>
      <c r="D3" s="279"/>
      <c r="E3" s="4"/>
      <c r="F3" s="203"/>
      <c r="G3" s="203"/>
      <c r="H3" s="203"/>
      <c r="I3" s="203"/>
      <c r="J3" s="144"/>
      <c r="K3" s="203"/>
      <c r="L3" s="203"/>
    </row>
    <row r="4" spans="1:15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167"/>
      <c r="N4" s="167"/>
      <c r="O4" s="167"/>
    </row>
    <row r="5" spans="1:15" ht="12.75">
      <c r="A5" s="292" t="s">
        <v>187</v>
      </c>
      <c r="B5" s="292"/>
      <c r="C5" s="292"/>
      <c r="D5" s="292"/>
      <c r="E5" s="292"/>
      <c r="F5" s="207"/>
      <c r="G5" s="207"/>
      <c r="H5" s="207"/>
      <c r="I5" s="207"/>
      <c r="J5" s="207"/>
      <c r="K5" s="207"/>
      <c r="L5" s="206"/>
      <c r="M5" s="167"/>
      <c r="N5" s="167"/>
      <c r="O5" s="167"/>
    </row>
    <row r="6" spans="1:15" ht="12.75">
      <c r="A6" s="286" t="s">
        <v>188</v>
      </c>
      <c r="B6" s="286"/>
      <c r="C6" s="286"/>
      <c r="D6" s="286"/>
      <c r="E6" s="286"/>
      <c r="F6" s="256"/>
      <c r="G6" s="208"/>
      <c r="H6" s="207"/>
      <c r="I6" s="207"/>
      <c r="J6" s="207"/>
      <c r="K6" s="207"/>
      <c r="L6" s="206"/>
      <c r="M6" s="167"/>
      <c r="N6" s="167"/>
      <c r="O6" s="167"/>
    </row>
    <row r="7" spans="1:15" ht="12.75">
      <c r="A7" s="286" t="s">
        <v>189</v>
      </c>
      <c r="B7" s="286"/>
      <c r="C7" s="286"/>
      <c r="D7" s="286"/>
      <c r="E7" s="286"/>
      <c r="F7" s="257"/>
      <c r="G7" s="208"/>
      <c r="H7" s="207"/>
      <c r="I7" s="207"/>
      <c r="J7" s="207"/>
      <c r="K7" s="207"/>
      <c r="L7" s="206"/>
      <c r="M7" s="167"/>
      <c r="N7" s="167"/>
      <c r="O7" s="167"/>
    </row>
    <row r="8" spans="1:15" ht="12.75">
      <c r="A8" s="286" t="s">
        <v>190</v>
      </c>
      <c r="B8" s="286"/>
      <c r="C8" s="286"/>
      <c r="D8" s="286"/>
      <c r="E8" s="286"/>
      <c r="F8" s="256"/>
      <c r="G8" s="208"/>
      <c r="H8" s="207"/>
      <c r="I8" s="207"/>
      <c r="J8" s="207"/>
      <c r="K8" s="207"/>
      <c r="L8" s="206"/>
      <c r="M8" s="167"/>
      <c r="N8" s="167"/>
      <c r="O8" s="167"/>
    </row>
    <row r="9" spans="1:15" ht="12.75">
      <c r="A9" s="286" t="s">
        <v>191</v>
      </c>
      <c r="B9" s="286"/>
      <c r="C9" s="286"/>
      <c r="D9" s="286"/>
      <c r="E9" s="286"/>
      <c r="F9" s="257"/>
      <c r="G9" s="208"/>
      <c r="H9" s="207"/>
      <c r="I9" s="207"/>
      <c r="J9" s="207"/>
      <c r="K9" s="207"/>
      <c r="L9" s="206"/>
      <c r="M9" s="167"/>
      <c r="N9" s="167"/>
      <c r="O9" s="167"/>
    </row>
    <row r="10" spans="1:15" ht="13.5" thickBot="1">
      <c r="A10" s="286" t="s">
        <v>205</v>
      </c>
      <c r="B10" s="286"/>
      <c r="C10" s="286"/>
      <c r="D10" s="286"/>
      <c r="E10" s="286"/>
      <c r="F10" s="270"/>
      <c r="G10" s="208"/>
      <c r="H10" s="207"/>
      <c r="I10" s="209" t="s">
        <v>2</v>
      </c>
      <c r="J10" s="207"/>
      <c r="K10" s="207"/>
      <c r="L10" s="206"/>
      <c r="M10" s="167"/>
      <c r="N10" s="167"/>
      <c r="O10" s="167"/>
    </row>
    <row r="11" spans="1:15" ht="13.5" thickTop="1">
      <c r="A11" s="210"/>
      <c r="B11" s="210"/>
      <c r="C11" s="210"/>
      <c r="D11" s="210"/>
      <c r="E11" s="210"/>
      <c r="F11" s="211">
        <f>IF(F10="","",IF(F10=300000,"Correct!","Try again!"))</f>
      </c>
      <c r="G11" s="212"/>
      <c r="H11" s="209" t="s">
        <v>107</v>
      </c>
      <c r="I11" s="209" t="s">
        <v>3</v>
      </c>
      <c r="J11" s="207"/>
      <c r="K11" s="207"/>
      <c r="L11" s="206"/>
      <c r="M11" s="167"/>
      <c r="N11" s="167"/>
      <c r="O11" s="167"/>
    </row>
    <row r="12" spans="1:15" ht="12.75">
      <c r="A12" s="286" t="s">
        <v>192</v>
      </c>
      <c r="B12" s="286"/>
      <c r="C12" s="286"/>
      <c r="D12" s="286"/>
      <c r="E12" s="286"/>
      <c r="F12" s="207"/>
      <c r="G12" s="208"/>
      <c r="H12" s="213" t="s">
        <v>206</v>
      </c>
      <c r="I12" s="213" t="s">
        <v>207</v>
      </c>
      <c r="J12" s="207"/>
      <c r="K12" s="207"/>
      <c r="L12" s="206"/>
      <c r="M12" s="167"/>
      <c r="N12" s="167"/>
      <c r="O12" s="167"/>
    </row>
    <row r="13" spans="1:15" ht="12.75">
      <c r="A13" s="286" t="s">
        <v>193</v>
      </c>
      <c r="B13" s="286"/>
      <c r="C13" s="286"/>
      <c r="D13" s="286"/>
      <c r="E13" s="286"/>
      <c r="F13" s="262"/>
      <c r="G13" s="208"/>
      <c r="H13" s="267"/>
      <c r="I13" s="266"/>
      <c r="J13" s="207"/>
      <c r="K13" s="207"/>
      <c r="L13" s="206"/>
      <c r="M13" s="167"/>
      <c r="N13" s="167"/>
      <c r="O13" s="167"/>
    </row>
    <row r="14" spans="1:15" ht="12.75">
      <c r="A14" s="286" t="s">
        <v>194</v>
      </c>
      <c r="B14" s="286"/>
      <c r="C14" s="286"/>
      <c r="D14" s="286"/>
      <c r="E14" s="286"/>
      <c r="F14" s="257"/>
      <c r="G14" s="208"/>
      <c r="H14" s="268"/>
      <c r="I14" s="260"/>
      <c r="J14" s="207"/>
      <c r="K14" s="207"/>
      <c r="L14" s="206"/>
      <c r="M14" s="167"/>
      <c r="N14" s="167"/>
      <c r="O14" s="167"/>
    </row>
    <row r="15" spans="1:15" ht="13.5" thickBot="1">
      <c r="A15" s="286" t="s">
        <v>195</v>
      </c>
      <c r="B15" s="286"/>
      <c r="C15" s="286"/>
      <c r="D15" s="286"/>
      <c r="E15" s="286"/>
      <c r="F15" s="263"/>
      <c r="G15" s="208"/>
      <c r="H15" s="269"/>
      <c r="I15" s="257"/>
      <c r="J15" s="207"/>
      <c r="K15" s="207"/>
      <c r="L15" s="206"/>
      <c r="M15" s="167"/>
      <c r="N15" s="167"/>
      <c r="O15" s="167"/>
    </row>
    <row r="16" spans="1:15" ht="14.25" thickBot="1" thickTop="1">
      <c r="A16" s="285"/>
      <c r="B16" s="285"/>
      <c r="C16" s="285"/>
      <c r="D16" s="285"/>
      <c r="E16" s="285"/>
      <c r="F16" s="211">
        <f>IF(F15="","",IF(F15=185000,"Correct!","Try again!"))</f>
      </c>
      <c r="G16" s="214"/>
      <c r="H16" s="207"/>
      <c r="I16" s="263"/>
      <c r="J16" s="207"/>
      <c r="K16" s="207"/>
      <c r="L16" s="206"/>
      <c r="M16" s="167"/>
      <c r="N16" s="167"/>
      <c r="O16" s="167"/>
    </row>
    <row r="17" spans="1:15" ht="13.5" thickTop="1">
      <c r="A17" s="285"/>
      <c r="B17" s="285"/>
      <c r="C17" s="285"/>
      <c r="D17" s="285"/>
      <c r="E17" s="285"/>
      <c r="F17" s="207"/>
      <c r="G17" s="207"/>
      <c r="H17" s="207"/>
      <c r="I17" s="211">
        <f>IF(I16="","",IF(I16=10000,"Correct!","Try again!"))</f>
      </c>
      <c r="J17" s="207"/>
      <c r="K17" s="207"/>
      <c r="L17" s="206"/>
      <c r="M17" s="167"/>
      <c r="N17" s="167"/>
      <c r="O17" s="167"/>
    </row>
    <row r="18" spans="1:15" ht="12.75">
      <c r="A18" s="292" t="s">
        <v>196</v>
      </c>
      <c r="B18" s="292"/>
      <c r="C18" s="292"/>
      <c r="D18" s="292"/>
      <c r="E18" s="292"/>
      <c r="F18" s="207"/>
      <c r="G18" s="207"/>
      <c r="H18" s="207"/>
      <c r="I18" s="207"/>
      <c r="J18" s="207"/>
      <c r="K18" s="207"/>
      <c r="L18" s="206"/>
      <c r="M18" s="167"/>
      <c r="N18" s="167"/>
      <c r="O18" s="167"/>
    </row>
    <row r="19" spans="1:15" ht="12.75">
      <c r="A19" s="286" t="s">
        <v>101</v>
      </c>
      <c r="B19" s="286"/>
      <c r="C19" s="286"/>
      <c r="D19" s="286"/>
      <c r="E19" s="286"/>
      <c r="F19" s="207"/>
      <c r="G19" s="207"/>
      <c r="H19" s="207"/>
      <c r="I19" s="265"/>
      <c r="J19" s="207"/>
      <c r="K19" s="207"/>
      <c r="L19" s="206"/>
      <c r="M19" s="167"/>
      <c r="N19" s="167"/>
      <c r="O19" s="167"/>
    </row>
    <row r="20" spans="1:15" ht="12.75">
      <c r="A20" s="286" t="s">
        <v>199</v>
      </c>
      <c r="B20" s="286"/>
      <c r="C20" s="286"/>
      <c r="D20" s="286"/>
      <c r="E20" s="286"/>
      <c r="F20" s="207"/>
      <c r="G20" s="207"/>
      <c r="H20" s="256"/>
      <c r="I20" s="207"/>
      <c r="J20" s="207"/>
      <c r="K20" s="207"/>
      <c r="L20" s="206"/>
      <c r="M20" s="167"/>
      <c r="N20" s="167"/>
      <c r="O20" s="167"/>
    </row>
    <row r="21" spans="1:15" ht="12.75">
      <c r="A21" s="286" t="s">
        <v>200</v>
      </c>
      <c r="B21" s="286"/>
      <c r="C21" s="286"/>
      <c r="D21" s="286"/>
      <c r="E21" s="286"/>
      <c r="F21" s="207"/>
      <c r="G21" s="207"/>
      <c r="H21" s="260"/>
      <c r="I21" s="207"/>
      <c r="J21" s="207"/>
      <c r="K21" s="207"/>
      <c r="L21" s="206"/>
      <c r="M21" s="167"/>
      <c r="N21" s="167"/>
      <c r="O21" s="167"/>
    </row>
    <row r="22" spans="1:15" ht="12.75">
      <c r="A22" s="286" t="s">
        <v>197</v>
      </c>
      <c r="B22" s="286"/>
      <c r="C22" s="286"/>
      <c r="D22" s="286"/>
      <c r="E22" s="286"/>
      <c r="F22" s="207"/>
      <c r="G22" s="207"/>
      <c r="H22" s="264"/>
      <c r="I22" s="262"/>
      <c r="J22" s="207"/>
      <c r="K22" s="207"/>
      <c r="L22" s="206"/>
      <c r="M22" s="167"/>
      <c r="N22" s="167"/>
      <c r="O22" s="167"/>
    </row>
    <row r="23" spans="1:15" ht="12.75">
      <c r="A23" s="286" t="s">
        <v>209</v>
      </c>
      <c r="B23" s="286"/>
      <c r="C23" s="286"/>
      <c r="D23" s="286"/>
      <c r="E23" s="286"/>
      <c r="F23" s="207"/>
      <c r="G23" s="207"/>
      <c r="H23" s="207"/>
      <c r="I23" s="260"/>
      <c r="J23" s="207"/>
      <c r="K23" s="207"/>
      <c r="L23" s="206"/>
      <c r="M23" s="167"/>
      <c r="N23" s="167"/>
      <c r="O23" s="167"/>
    </row>
    <row r="24" spans="1:15" ht="12.75">
      <c r="A24" s="286" t="s">
        <v>221</v>
      </c>
      <c r="B24" s="286"/>
      <c r="C24" s="286"/>
      <c r="D24" s="286"/>
      <c r="E24" s="286"/>
      <c r="F24" s="207"/>
      <c r="G24" s="207"/>
      <c r="H24" s="207"/>
      <c r="I24" s="257"/>
      <c r="J24" s="207"/>
      <c r="K24" s="207"/>
      <c r="L24" s="206"/>
      <c r="M24" s="167"/>
      <c r="N24" s="167"/>
      <c r="O24" s="167"/>
    </row>
    <row r="25" spans="1:15" ht="13.5" thickBot="1">
      <c r="A25" s="286" t="s">
        <v>198</v>
      </c>
      <c r="B25" s="286"/>
      <c r="C25" s="286"/>
      <c r="D25" s="286"/>
      <c r="E25" s="286"/>
      <c r="F25" s="207"/>
      <c r="G25" s="207"/>
      <c r="H25" s="207"/>
      <c r="I25" s="263"/>
      <c r="J25" s="207"/>
      <c r="K25" s="207"/>
      <c r="L25" s="206"/>
      <c r="M25" s="167"/>
      <c r="N25" s="167"/>
      <c r="O25" s="167"/>
    </row>
    <row r="26" spans="1:15" ht="13.5" thickTop="1">
      <c r="A26" s="286"/>
      <c r="B26" s="286"/>
      <c r="C26" s="286"/>
      <c r="D26" s="286"/>
      <c r="E26" s="286"/>
      <c r="F26" s="207"/>
      <c r="G26" s="207"/>
      <c r="H26" s="207"/>
      <c r="I26" s="211">
        <f>IF(I25="","",IF(I25=411000,"Correct!","Try again!"))</f>
      </c>
      <c r="J26" s="207"/>
      <c r="K26" s="207"/>
      <c r="L26" s="206"/>
      <c r="M26" s="167"/>
      <c r="N26" s="167"/>
      <c r="O26" s="167"/>
    </row>
    <row r="27" spans="1:15" ht="12.75">
      <c r="A27" s="210"/>
      <c r="B27" s="210"/>
      <c r="C27" s="210"/>
      <c r="D27" s="210"/>
      <c r="E27" s="210"/>
      <c r="F27" s="207"/>
      <c r="G27" s="207"/>
      <c r="H27" s="207"/>
      <c r="I27" s="214"/>
      <c r="J27" s="207"/>
      <c r="K27" s="207"/>
      <c r="L27" s="206"/>
      <c r="M27" s="167"/>
      <c r="N27" s="167"/>
      <c r="O27" s="167"/>
    </row>
    <row r="28" spans="1:15" ht="12.75">
      <c r="A28" s="286" t="s">
        <v>201</v>
      </c>
      <c r="B28" s="286"/>
      <c r="C28" s="286"/>
      <c r="D28" s="286"/>
      <c r="E28" s="286"/>
      <c r="F28" s="207"/>
      <c r="G28" s="207"/>
      <c r="H28" s="256"/>
      <c r="I28" s="207"/>
      <c r="J28" s="207"/>
      <c r="K28" s="207"/>
      <c r="L28" s="206"/>
      <c r="M28" s="167"/>
      <c r="N28" s="167"/>
      <c r="O28" s="167"/>
    </row>
    <row r="29" spans="1:15" ht="12.75">
      <c r="A29" s="286" t="s">
        <v>115</v>
      </c>
      <c r="B29" s="285"/>
      <c r="C29" s="285"/>
      <c r="D29" s="285"/>
      <c r="E29" s="285"/>
      <c r="F29" s="207"/>
      <c r="G29" s="207"/>
      <c r="H29" s="257"/>
      <c r="I29" s="207"/>
      <c r="J29" s="207"/>
      <c r="K29" s="207"/>
      <c r="L29" s="206"/>
      <c r="M29" s="167"/>
      <c r="N29" s="167"/>
      <c r="O29" s="167"/>
    </row>
    <row r="30" spans="1:15" ht="12.75">
      <c r="A30" s="286" t="s">
        <v>218</v>
      </c>
      <c r="B30" s="285"/>
      <c r="C30" s="285"/>
      <c r="D30" s="285"/>
      <c r="E30" s="285"/>
      <c r="F30" s="207"/>
      <c r="G30" s="207"/>
      <c r="H30" s="256"/>
      <c r="I30" s="207"/>
      <c r="J30" s="207"/>
      <c r="K30" s="207"/>
      <c r="L30" s="206"/>
      <c r="M30" s="167"/>
      <c r="N30" s="167"/>
      <c r="O30" s="167"/>
    </row>
    <row r="31" spans="1:15" ht="12.75">
      <c r="A31" s="286" t="s">
        <v>219</v>
      </c>
      <c r="B31" s="286"/>
      <c r="C31" s="286"/>
      <c r="D31" s="286"/>
      <c r="E31" s="286"/>
      <c r="F31" s="207"/>
      <c r="G31" s="207"/>
      <c r="H31" s="258"/>
      <c r="I31" s="207"/>
      <c r="J31" s="207"/>
      <c r="K31" s="207"/>
      <c r="L31" s="206"/>
      <c r="M31" s="167"/>
      <c r="N31" s="167"/>
      <c r="O31" s="167"/>
    </row>
    <row r="32" spans="1:15" ht="12.75">
      <c r="A32" s="286" t="s">
        <v>220</v>
      </c>
      <c r="B32" s="286"/>
      <c r="C32" s="286"/>
      <c r="D32" s="286"/>
      <c r="E32" s="286"/>
      <c r="F32" s="286"/>
      <c r="G32" s="207"/>
      <c r="H32" s="259"/>
      <c r="I32" s="207"/>
      <c r="J32" s="207"/>
      <c r="K32" s="207"/>
      <c r="L32" s="206"/>
      <c r="M32" s="167"/>
      <c r="N32" s="167"/>
      <c r="O32" s="167"/>
    </row>
    <row r="33" spans="1:15" ht="12.75">
      <c r="A33" s="286" t="s">
        <v>210</v>
      </c>
      <c r="B33" s="286"/>
      <c r="C33" s="286"/>
      <c r="D33" s="286"/>
      <c r="E33" s="286"/>
      <c r="F33" s="286"/>
      <c r="G33" s="207"/>
      <c r="H33" s="260"/>
      <c r="I33" s="207"/>
      <c r="J33" s="207"/>
      <c r="K33" s="207"/>
      <c r="L33" s="206"/>
      <c r="M33" s="167"/>
      <c r="N33" s="167"/>
      <c r="O33" s="167"/>
    </row>
    <row r="34" spans="1:15" ht="12.75">
      <c r="A34" s="286" t="s">
        <v>211</v>
      </c>
      <c r="B34" s="286"/>
      <c r="C34" s="286"/>
      <c r="D34" s="286"/>
      <c r="E34" s="286"/>
      <c r="F34" s="286"/>
      <c r="G34" s="207"/>
      <c r="H34" s="257"/>
      <c r="I34" s="207"/>
      <c r="J34" s="207"/>
      <c r="K34" s="207"/>
      <c r="L34" s="206"/>
      <c r="M34" s="167"/>
      <c r="N34" s="167"/>
      <c r="O34" s="167"/>
    </row>
    <row r="35" spans="1:15" ht="13.5" thickBot="1">
      <c r="A35" s="286" t="s">
        <v>202</v>
      </c>
      <c r="B35" s="286"/>
      <c r="C35" s="286"/>
      <c r="D35" s="286"/>
      <c r="E35" s="286"/>
      <c r="F35" s="286"/>
      <c r="G35" s="207"/>
      <c r="H35" s="261"/>
      <c r="I35" s="207"/>
      <c r="J35" s="207"/>
      <c r="K35" s="207"/>
      <c r="L35" s="206"/>
      <c r="M35" s="167"/>
      <c r="N35" s="167"/>
      <c r="O35" s="167"/>
    </row>
    <row r="36" spans="1:15" ht="13.5" thickTop="1">
      <c r="A36" s="285"/>
      <c r="B36" s="285"/>
      <c r="C36" s="285"/>
      <c r="D36" s="285"/>
      <c r="E36" s="285"/>
      <c r="F36" s="285"/>
      <c r="G36" s="207"/>
      <c r="H36" s="211">
        <f>IF(H35="","",IF(H35=28000,"Correct!","Try again!"))</f>
      </c>
      <c r="I36" s="207"/>
      <c r="J36" s="207"/>
      <c r="K36" s="207"/>
      <c r="L36" s="206"/>
      <c r="M36" s="167"/>
      <c r="N36" s="167"/>
      <c r="O36" s="167"/>
    </row>
    <row r="37" spans="1:15" ht="12.75">
      <c r="A37" s="285"/>
      <c r="B37" s="285"/>
      <c r="C37" s="285"/>
      <c r="D37" s="285"/>
      <c r="E37" s="285"/>
      <c r="F37" s="285"/>
      <c r="G37" s="207"/>
      <c r="H37" s="207"/>
      <c r="I37" s="214"/>
      <c r="J37" s="207"/>
      <c r="K37" s="207"/>
      <c r="L37" s="206"/>
      <c r="M37" s="167"/>
      <c r="N37" s="167"/>
      <c r="O37" s="167"/>
    </row>
    <row r="38" spans="1:15" ht="12.75">
      <c r="A38" s="286" t="s">
        <v>208</v>
      </c>
      <c r="B38" s="286"/>
      <c r="C38" s="286"/>
      <c r="D38" s="286"/>
      <c r="E38" s="286"/>
      <c r="F38" s="215">
        <v>2012</v>
      </c>
      <c r="G38" s="207"/>
      <c r="H38" s="215">
        <v>2013</v>
      </c>
      <c r="I38" s="207"/>
      <c r="J38" s="207"/>
      <c r="K38" s="207"/>
      <c r="L38" s="206"/>
      <c r="M38" s="167"/>
      <c r="N38" s="167"/>
      <c r="O38" s="167"/>
    </row>
    <row r="39" spans="1:15" ht="12.75">
      <c r="A39" s="286" t="s">
        <v>203</v>
      </c>
      <c r="B39" s="286"/>
      <c r="C39" s="286"/>
      <c r="D39" s="286"/>
      <c r="E39" s="286"/>
      <c r="F39" s="254"/>
      <c r="G39" s="207"/>
      <c r="H39" s="251"/>
      <c r="I39" s="207"/>
      <c r="J39" s="207"/>
      <c r="K39" s="207"/>
      <c r="L39" s="206"/>
      <c r="M39" s="167"/>
      <c r="N39" s="167"/>
      <c r="O39" s="167"/>
    </row>
    <row r="40" spans="1:15" ht="12.75">
      <c r="A40" s="286" t="s">
        <v>204</v>
      </c>
      <c r="B40" s="286"/>
      <c r="C40" s="286"/>
      <c r="D40" s="286"/>
      <c r="E40" s="286"/>
      <c r="F40" s="255"/>
      <c r="G40" s="207"/>
      <c r="H40" s="252"/>
      <c r="I40" s="207"/>
      <c r="J40" s="207"/>
      <c r="K40" s="207"/>
      <c r="L40" s="206"/>
      <c r="M40" s="167"/>
      <c r="N40" s="167"/>
      <c r="O40" s="167"/>
    </row>
    <row r="41" spans="1:15" ht="13.5" thickBot="1">
      <c r="A41" s="207"/>
      <c r="B41" s="207"/>
      <c r="C41" s="207"/>
      <c r="D41" s="207"/>
      <c r="E41" s="207"/>
      <c r="F41" s="253"/>
      <c r="G41" s="207"/>
      <c r="H41" s="253"/>
      <c r="I41" s="207"/>
      <c r="J41" s="207"/>
      <c r="K41" s="207"/>
      <c r="L41" s="206"/>
      <c r="M41" s="167"/>
      <c r="N41" s="167"/>
      <c r="O41" s="167"/>
    </row>
    <row r="42" spans="1:15" ht="13.5" thickTop="1">
      <c r="A42" s="207"/>
      <c r="B42" s="207"/>
      <c r="C42" s="207"/>
      <c r="D42" s="207"/>
      <c r="E42" s="207"/>
      <c r="F42" s="211">
        <f>IF(F41="","",IF(F41=10000,"Correct!","Try again!"))</f>
      </c>
      <c r="G42" s="207"/>
      <c r="H42" s="211">
        <f>IF(H41="","",IF(H41=12000,"Correct!","Try again!"))</f>
      </c>
      <c r="I42" s="207"/>
      <c r="J42" s="207"/>
      <c r="K42" s="207"/>
      <c r="L42" s="206"/>
      <c r="M42" s="167"/>
      <c r="N42" s="167"/>
      <c r="O42" s="167"/>
    </row>
    <row r="43" spans="1:15" ht="12.7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6"/>
      <c r="M43" s="167"/>
      <c r="N43" s="167"/>
      <c r="O43" s="167"/>
    </row>
    <row r="44" spans="1:15" ht="12.75">
      <c r="A44" s="289" t="s">
        <v>4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06"/>
      <c r="M44" s="167"/>
      <c r="N44" s="167"/>
      <c r="O44" s="167"/>
    </row>
    <row r="45" spans="1:15" ht="12.75">
      <c r="A45" s="290" t="s">
        <v>155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06"/>
      <c r="M45" s="167"/>
      <c r="N45" s="167"/>
      <c r="O45" s="167"/>
    </row>
    <row r="46" spans="1:15" ht="12.75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06"/>
      <c r="M46" s="167"/>
      <c r="N46" s="167"/>
      <c r="O46" s="167"/>
    </row>
    <row r="47" spans="1:15" ht="12.75">
      <c r="A47" s="218"/>
      <c r="B47" s="218"/>
      <c r="C47" s="219"/>
      <c r="D47" s="219"/>
      <c r="E47" s="219"/>
      <c r="F47" s="219"/>
      <c r="G47" s="219"/>
      <c r="H47" s="220"/>
      <c r="I47" s="216" t="s">
        <v>5</v>
      </c>
      <c r="J47" s="220"/>
      <c r="K47" s="220"/>
      <c r="L47" s="206"/>
      <c r="M47" s="167"/>
      <c r="N47" s="167"/>
      <c r="O47" s="167"/>
    </row>
    <row r="48" spans="1:15" ht="12.75">
      <c r="A48" s="220"/>
      <c r="B48" s="220"/>
      <c r="C48" s="216"/>
      <c r="D48" s="216"/>
      <c r="E48" s="287" t="s">
        <v>213</v>
      </c>
      <c r="F48" s="287"/>
      <c r="G48" s="287"/>
      <c r="H48" s="287"/>
      <c r="I48" s="222" t="s">
        <v>7</v>
      </c>
      <c r="J48" s="216" t="s">
        <v>8</v>
      </c>
      <c r="K48" s="222"/>
      <c r="L48" s="206"/>
      <c r="M48" s="167"/>
      <c r="N48" s="167"/>
      <c r="O48" s="167"/>
    </row>
    <row r="49" spans="1:15" ht="12.75">
      <c r="A49" s="223" t="s">
        <v>212</v>
      </c>
      <c r="B49" s="221"/>
      <c r="C49" s="221" t="s">
        <v>170</v>
      </c>
      <c r="D49" s="221" t="s">
        <v>160</v>
      </c>
      <c r="E49" s="224"/>
      <c r="F49" s="221" t="s">
        <v>11</v>
      </c>
      <c r="G49" s="221"/>
      <c r="H49" s="221" t="s">
        <v>12</v>
      </c>
      <c r="I49" s="221" t="s">
        <v>13</v>
      </c>
      <c r="J49" s="221" t="s">
        <v>14</v>
      </c>
      <c r="K49" s="222"/>
      <c r="L49" s="206"/>
      <c r="M49" s="167"/>
      <c r="N49" s="167"/>
      <c r="O49" s="167"/>
    </row>
    <row r="50" spans="1:15" ht="12.75">
      <c r="A50" s="291" t="s">
        <v>44</v>
      </c>
      <c r="B50" s="291"/>
      <c r="C50" s="225">
        <v>-700000</v>
      </c>
      <c r="D50" s="225">
        <v>-335000</v>
      </c>
      <c r="E50" s="187"/>
      <c r="F50" s="97"/>
      <c r="G50" s="60"/>
      <c r="H50" s="98"/>
      <c r="I50" s="97"/>
      <c r="J50" s="115"/>
      <c r="K50" s="214">
        <f>IF(J50="","",IF(J50=-875000,"Correct!","Try again!"))</f>
      </c>
      <c r="L50" s="206"/>
      <c r="M50" s="167"/>
      <c r="N50" s="167"/>
      <c r="O50" s="167"/>
    </row>
    <row r="51" spans="1:15" ht="12.75">
      <c r="A51" s="288" t="s">
        <v>31</v>
      </c>
      <c r="B51" s="288"/>
      <c r="C51" s="226">
        <v>460000</v>
      </c>
      <c r="D51" s="226">
        <v>205000</v>
      </c>
      <c r="E51" s="63"/>
      <c r="F51" s="102"/>
      <c r="G51" s="57"/>
      <c r="H51" s="103"/>
      <c r="I51" s="102"/>
      <c r="J51" s="75"/>
      <c r="K51" s="214">
        <f>IF(J51="","",IF(J51=507000,"Correct!","Try again!"))</f>
      </c>
      <c r="L51" s="206"/>
      <c r="M51" s="167"/>
      <c r="N51" s="167"/>
      <c r="O51" s="167"/>
    </row>
    <row r="52" spans="1:15" ht="12.75">
      <c r="A52" s="288"/>
      <c r="B52" s="288"/>
      <c r="C52" s="226"/>
      <c r="D52" s="226"/>
      <c r="E52" s="63"/>
      <c r="F52" s="102"/>
      <c r="G52" s="57"/>
      <c r="H52" s="103"/>
      <c r="I52" s="103"/>
      <c r="J52" s="214"/>
      <c r="K52" s="214"/>
      <c r="L52" s="206"/>
      <c r="M52" s="167"/>
      <c r="N52" s="167"/>
      <c r="O52" s="167"/>
    </row>
    <row r="53" spans="1:15" ht="12.75">
      <c r="A53" s="288" t="s">
        <v>16</v>
      </c>
      <c r="B53" s="288"/>
      <c r="C53" s="226">
        <v>188000</v>
      </c>
      <c r="D53" s="226">
        <v>70000</v>
      </c>
      <c r="E53" s="63"/>
      <c r="F53" s="105"/>
      <c r="G53" s="63"/>
      <c r="H53" s="103"/>
      <c r="I53" s="102"/>
      <c r="J53" s="115"/>
      <c r="K53" s="214">
        <f>IF(J53="","",IF(J53=268000,"Correct!","Try again!"))</f>
      </c>
      <c r="L53" s="206"/>
      <c r="M53" s="167"/>
      <c r="N53" s="167"/>
      <c r="O53" s="167"/>
    </row>
    <row r="54" spans="1:15" ht="12.75">
      <c r="A54" s="284" t="s">
        <v>214</v>
      </c>
      <c r="B54" s="284"/>
      <c r="C54" s="228">
        <v>-28000</v>
      </c>
      <c r="D54" s="228">
        <v>0</v>
      </c>
      <c r="E54" s="67"/>
      <c r="F54" s="119"/>
      <c r="G54" s="68"/>
      <c r="H54" s="124"/>
      <c r="I54" s="119"/>
      <c r="J54" s="198"/>
      <c r="K54" s="214">
        <f>IF(J54="","",IF(J54=0,"Correct!","Try again!"))</f>
      </c>
      <c r="L54" s="206"/>
      <c r="M54" s="167"/>
      <c r="N54" s="167"/>
      <c r="O54" s="167"/>
    </row>
    <row r="55" spans="1:15" ht="13.5" thickBot="1">
      <c r="A55" s="284" t="s">
        <v>119</v>
      </c>
      <c r="B55" s="284"/>
      <c r="C55" s="229">
        <f>SUM(C50:C54)</f>
        <v>-80000</v>
      </c>
      <c r="D55" s="229">
        <f>SUM(D50:D54)</f>
        <v>-60000</v>
      </c>
      <c r="E55" s="230"/>
      <c r="F55" s="231"/>
      <c r="G55" s="231"/>
      <c r="H55" s="232"/>
      <c r="I55" s="231"/>
      <c r="J55" s="231"/>
      <c r="K55" s="233"/>
      <c r="L55" s="206"/>
      <c r="M55" s="167"/>
      <c r="N55" s="167"/>
      <c r="O55" s="167"/>
    </row>
    <row r="56" spans="1:15" ht="13.5" thickTop="1">
      <c r="A56" s="284" t="s">
        <v>120</v>
      </c>
      <c r="B56" s="284"/>
      <c r="C56" s="226"/>
      <c r="D56" s="226"/>
      <c r="E56" s="230"/>
      <c r="F56" s="231"/>
      <c r="G56" s="232"/>
      <c r="H56" s="231"/>
      <c r="I56" s="231"/>
      <c r="J56" s="139"/>
      <c r="K56" s="214">
        <f>IF(J56="","",IF(J56=-100000,"Correct!","Try again!"))</f>
      </c>
      <c r="L56" s="206"/>
      <c r="M56" s="167"/>
      <c r="N56" s="167"/>
      <c r="O56" s="167"/>
    </row>
    <row r="57" spans="1:15" ht="12.75">
      <c r="A57" s="284" t="s">
        <v>83</v>
      </c>
      <c r="B57" s="284"/>
      <c r="C57" s="226"/>
      <c r="D57" s="226"/>
      <c r="E57" s="66"/>
      <c r="F57" s="97"/>
      <c r="G57" s="66"/>
      <c r="H57" s="98"/>
      <c r="I57" s="97"/>
      <c r="J57" s="140"/>
      <c r="K57" s="214">
        <f>IF(J57="","",IF(J57=20000,"Correct!","Try again!"))</f>
      </c>
      <c r="L57" s="206"/>
      <c r="M57" s="167"/>
      <c r="N57" s="167"/>
      <c r="O57" s="167"/>
    </row>
    <row r="58" spans="1:15" ht="13.5" thickBot="1">
      <c r="A58" s="284" t="s">
        <v>121</v>
      </c>
      <c r="B58" s="284"/>
      <c r="C58" s="234"/>
      <c r="D58" s="234"/>
      <c r="E58" s="235"/>
      <c r="F58" s="234"/>
      <c r="G58" s="236"/>
      <c r="H58" s="234"/>
      <c r="I58" s="234"/>
      <c r="J58" s="112"/>
      <c r="K58" s="214">
        <f>IF(J58="","",IF(J58=-80000,"Correct!","Try again!"))</f>
      </c>
      <c r="L58" s="206"/>
      <c r="M58" s="167"/>
      <c r="N58" s="167"/>
      <c r="O58" s="167"/>
    </row>
    <row r="59" spans="1:15" ht="13.5" thickTop="1">
      <c r="A59" s="288"/>
      <c r="B59" s="288"/>
      <c r="C59" s="226"/>
      <c r="D59" s="226"/>
      <c r="E59" s="237"/>
      <c r="F59" s="226"/>
      <c r="G59" s="226"/>
      <c r="H59" s="238"/>
      <c r="I59" s="226"/>
      <c r="J59" s="226"/>
      <c r="K59" s="239"/>
      <c r="L59" s="206"/>
      <c r="M59" s="167"/>
      <c r="N59" s="167"/>
      <c r="O59" s="167"/>
    </row>
    <row r="60" spans="1:15" ht="12.75">
      <c r="A60" s="284" t="s">
        <v>89</v>
      </c>
      <c r="B60" s="284"/>
      <c r="C60" s="234">
        <v>-695000</v>
      </c>
      <c r="D60" s="234">
        <v>-280000</v>
      </c>
      <c r="E60" s="61"/>
      <c r="F60" s="114"/>
      <c r="G60" s="54"/>
      <c r="H60" s="114"/>
      <c r="I60" s="114"/>
      <c r="J60" s="115"/>
      <c r="K60" s="214">
        <f>IF(J60="","",IF(J60=-695000,"Correct!","Try again!"))</f>
      </c>
      <c r="L60" s="206"/>
      <c r="M60" s="167"/>
      <c r="N60" s="167"/>
      <c r="O60" s="167"/>
    </row>
    <row r="61" spans="1:15" ht="12.75">
      <c r="A61" s="284" t="s">
        <v>17</v>
      </c>
      <c r="B61" s="284"/>
      <c r="C61" s="240">
        <v>-80000</v>
      </c>
      <c r="D61" s="240">
        <v>-60000</v>
      </c>
      <c r="E61" s="61"/>
      <c r="F61" s="114"/>
      <c r="G61" s="54"/>
      <c r="H61" s="114"/>
      <c r="I61" s="114"/>
      <c r="J61" s="115"/>
      <c r="K61" s="214">
        <f>IF(J61="","",IF(J61=-80000,"Correct!","Try again!"))</f>
      </c>
      <c r="L61" s="206"/>
      <c r="M61" s="167"/>
      <c r="N61" s="167"/>
      <c r="O61" s="167"/>
    </row>
    <row r="62" spans="1:15" ht="12.75">
      <c r="A62" s="284" t="s">
        <v>19</v>
      </c>
      <c r="B62" s="284"/>
      <c r="C62" s="241">
        <v>45000</v>
      </c>
      <c r="D62" s="241">
        <v>15000</v>
      </c>
      <c r="E62" s="67"/>
      <c r="F62" s="119"/>
      <c r="G62" s="163"/>
      <c r="H62" s="119"/>
      <c r="I62" s="119"/>
      <c r="J62" s="199"/>
      <c r="K62" s="214">
        <f>IF(J62="","",IF(J62=45000,"Correct!","Try again!"))</f>
      </c>
      <c r="L62" s="206"/>
      <c r="M62" s="167"/>
      <c r="N62" s="167"/>
      <c r="O62" s="167"/>
    </row>
    <row r="63" spans="1:15" ht="13.5" thickBot="1">
      <c r="A63" s="284" t="s">
        <v>215</v>
      </c>
      <c r="B63" s="284"/>
      <c r="C63" s="242">
        <f>SUM(C60:C62)</f>
        <v>-730000</v>
      </c>
      <c r="D63" s="242">
        <f>SUM(D60:D62)</f>
        <v>-325000</v>
      </c>
      <c r="E63" s="237"/>
      <c r="F63" s="243"/>
      <c r="G63" s="238"/>
      <c r="H63" s="243"/>
      <c r="I63" s="243"/>
      <c r="J63" s="123"/>
      <c r="K63" s="214">
        <f>IF(J63="","",IF(J63=-730000,"Correct!","Try again!"))</f>
      </c>
      <c r="L63" s="206"/>
      <c r="M63" s="167"/>
      <c r="N63" s="167"/>
      <c r="O63" s="167"/>
    </row>
    <row r="64" spans="1:15" ht="13.5" thickTop="1">
      <c r="A64" s="284"/>
      <c r="B64" s="284"/>
      <c r="C64" s="234"/>
      <c r="D64" s="234"/>
      <c r="E64" s="235"/>
      <c r="F64" s="234"/>
      <c r="G64" s="236"/>
      <c r="H64" s="234"/>
      <c r="I64" s="234"/>
      <c r="J64" s="234"/>
      <c r="K64" s="214"/>
      <c r="L64" s="206"/>
      <c r="M64" s="167"/>
      <c r="N64" s="167"/>
      <c r="O64" s="167"/>
    </row>
    <row r="65" spans="1:15" ht="12.75">
      <c r="A65" s="284" t="s">
        <v>181</v>
      </c>
      <c r="B65" s="284"/>
      <c r="C65" s="240">
        <v>248000</v>
      </c>
      <c r="D65" s="240">
        <v>148000</v>
      </c>
      <c r="E65" s="188"/>
      <c r="F65" s="189"/>
      <c r="G65" s="190"/>
      <c r="H65" s="189"/>
      <c r="I65" s="189"/>
      <c r="J65" s="115"/>
      <c r="K65" s="214">
        <f>IF(J65="","",IF(J65=396000,"Correct!","Try again!"))</f>
      </c>
      <c r="L65" s="206"/>
      <c r="M65" s="167"/>
      <c r="N65" s="167"/>
      <c r="O65" s="167"/>
    </row>
    <row r="66" spans="1:15" ht="12.75">
      <c r="A66" s="227" t="s">
        <v>30</v>
      </c>
      <c r="B66" s="227"/>
      <c r="C66" s="240">
        <v>233000</v>
      </c>
      <c r="D66" s="240">
        <v>129000</v>
      </c>
      <c r="E66" s="191"/>
      <c r="F66" s="192"/>
      <c r="G66" s="193"/>
      <c r="H66" s="192"/>
      <c r="I66" s="192"/>
      <c r="J66" s="115"/>
      <c r="K66" s="214">
        <f>IF(J66="","",IF(J66=350000,"Correct!","Try again!"))</f>
      </c>
      <c r="L66" s="206"/>
      <c r="M66" s="167"/>
      <c r="N66" s="167"/>
      <c r="O66" s="167"/>
    </row>
    <row r="67" spans="1:15" ht="12.75">
      <c r="A67" s="284" t="s">
        <v>161</v>
      </c>
      <c r="B67" s="284"/>
      <c r="C67" s="244">
        <v>411000</v>
      </c>
      <c r="D67" s="244">
        <v>0</v>
      </c>
      <c r="E67" s="191"/>
      <c r="F67" s="192"/>
      <c r="G67" s="193"/>
      <c r="H67" s="192"/>
      <c r="I67" s="192"/>
      <c r="J67" s="115"/>
      <c r="K67" s="214">
        <f>IF(J67="","",IF(J67=0,"Correct!","Try again!"))</f>
      </c>
      <c r="L67" s="206"/>
      <c r="M67" s="167"/>
      <c r="N67" s="167"/>
      <c r="O67" s="167"/>
    </row>
    <row r="68" spans="1:15" ht="12.75">
      <c r="A68" s="284"/>
      <c r="B68" s="284"/>
      <c r="C68" s="244"/>
      <c r="D68" s="244"/>
      <c r="E68" s="191"/>
      <c r="F68" s="192"/>
      <c r="G68" s="193"/>
      <c r="H68" s="192"/>
      <c r="I68" s="194"/>
      <c r="J68" s="208"/>
      <c r="K68" s="214"/>
      <c r="L68" s="206"/>
      <c r="M68" s="167"/>
      <c r="N68" s="167"/>
      <c r="O68" s="167"/>
    </row>
    <row r="69" spans="1:15" ht="12.75">
      <c r="A69" s="284"/>
      <c r="B69" s="284"/>
      <c r="C69" s="244"/>
      <c r="D69" s="244"/>
      <c r="E69" s="191"/>
      <c r="F69" s="192"/>
      <c r="G69" s="193"/>
      <c r="H69" s="192"/>
      <c r="I69" s="194"/>
      <c r="J69" s="208"/>
      <c r="K69" s="214"/>
      <c r="L69" s="206"/>
      <c r="M69" s="167"/>
      <c r="N69" s="167"/>
      <c r="O69" s="167"/>
    </row>
    <row r="70" spans="1:15" ht="12.75">
      <c r="A70" s="284" t="s">
        <v>182</v>
      </c>
      <c r="B70" s="284"/>
      <c r="C70" s="244">
        <v>308000</v>
      </c>
      <c r="D70" s="244">
        <v>202000</v>
      </c>
      <c r="E70" s="191"/>
      <c r="F70" s="192"/>
      <c r="G70" s="193"/>
      <c r="H70" s="192"/>
      <c r="I70" s="192"/>
      <c r="J70" s="115"/>
      <c r="K70" s="214">
        <f>IF(J70="","",IF(J70=510000,"Correct!","Try again!"))</f>
      </c>
      <c r="L70" s="206"/>
      <c r="M70" s="167"/>
      <c r="N70" s="167"/>
      <c r="O70" s="167"/>
    </row>
    <row r="71" spans="1:15" ht="12.75">
      <c r="A71" s="284" t="s">
        <v>183</v>
      </c>
      <c r="B71" s="284"/>
      <c r="C71" s="244">
        <v>220000</v>
      </c>
      <c r="D71" s="244">
        <v>86000</v>
      </c>
      <c r="E71" s="191"/>
      <c r="F71" s="192"/>
      <c r="G71" s="193"/>
      <c r="H71" s="192"/>
      <c r="I71" s="192"/>
      <c r="J71" s="115"/>
      <c r="K71" s="214">
        <f>IF(J71="","",IF(J71=306000,"Correct!","Try again!"))</f>
      </c>
      <c r="L71" s="206"/>
      <c r="M71" s="167"/>
      <c r="N71" s="167"/>
      <c r="O71" s="167"/>
    </row>
    <row r="72" spans="1:15" ht="12.75">
      <c r="A72" s="284" t="s">
        <v>184</v>
      </c>
      <c r="B72" s="284"/>
      <c r="C72" s="244">
        <v>0</v>
      </c>
      <c r="D72" s="244">
        <v>20000</v>
      </c>
      <c r="E72" s="191"/>
      <c r="F72" s="192"/>
      <c r="G72" s="193"/>
      <c r="H72" s="192"/>
      <c r="I72" s="192"/>
      <c r="J72" s="115"/>
      <c r="K72" s="214">
        <f>IF(J72="","",IF(J72=76000,"Correct!","Try again!"))</f>
      </c>
      <c r="L72" s="206"/>
      <c r="M72" s="167"/>
      <c r="N72" s="167"/>
      <c r="O72" s="167"/>
    </row>
    <row r="73" spans="1:15" ht="12.75">
      <c r="A73" s="284" t="s">
        <v>55</v>
      </c>
      <c r="B73" s="284"/>
      <c r="C73" s="244"/>
      <c r="D73" s="244"/>
      <c r="E73" s="191"/>
      <c r="F73" s="192"/>
      <c r="G73" s="193"/>
      <c r="H73" s="192"/>
      <c r="I73" s="192"/>
      <c r="J73" s="115"/>
      <c r="K73" s="214">
        <f>IF(J73="","",IF(J73=39000,"Correct!","Try again!"))</f>
      </c>
      <c r="L73" s="206"/>
      <c r="M73" s="167"/>
      <c r="N73" s="167"/>
      <c r="O73" s="167"/>
    </row>
    <row r="74" spans="1:15" ht="12.75">
      <c r="A74" s="284" t="s">
        <v>90</v>
      </c>
      <c r="B74" s="284"/>
      <c r="C74" s="244"/>
      <c r="D74" s="244"/>
      <c r="E74" s="195"/>
      <c r="F74" s="196"/>
      <c r="G74" s="197"/>
      <c r="H74" s="196"/>
      <c r="I74" s="196"/>
      <c r="J74" s="200"/>
      <c r="K74" s="214">
        <f>IF(J74="","",IF(J74=185000,"Correct!","Try again!"))</f>
      </c>
      <c r="L74" s="206"/>
      <c r="M74" s="167"/>
      <c r="N74" s="167"/>
      <c r="O74" s="167"/>
    </row>
    <row r="75" spans="1:15" ht="13.5" thickBot="1">
      <c r="A75" s="284" t="s">
        <v>21</v>
      </c>
      <c r="B75" s="284"/>
      <c r="C75" s="245">
        <f>SUM(C65:C74)</f>
        <v>1420000</v>
      </c>
      <c r="D75" s="245">
        <f>SUM(D65:D74)</f>
        <v>585000</v>
      </c>
      <c r="E75" s="230"/>
      <c r="F75" s="231"/>
      <c r="G75" s="232"/>
      <c r="H75" s="231"/>
      <c r="I75" s="231"/>
      <c r="J75" s="123"/>
      <c r="K75" s="214">
        <f>IF(J75="","",IF(J75=1862000,"Correct!","Try again!"))</f>
      </c>
      <c r="L75" s="206"/>
      <c r="M75" s="167"/>
      <c r="N75" s="167"/>
      <c r="O75" s="167"/>
    </row>
    <row r="76" spans="1:15" ht="13.5" thickTop="1">
      <c r="A76" s="284"/>
      <c r="B76" s="284"/>
      <c r="C76" s="239"/>
      <c r="D76" s="239"/>
      <c r="E76" s="246"/>
      <c r="F76" s="244"/>
      <c r="G76" s="247"/>
      <c r="H76" s="244"/>
      <c r="I76" s="244"/>
      <c r="J76" s="239"/>
      <c r="K76" s="214"/>
      <c r="L76" s="206"/>
      <c r="M76" s="167"/>
      <c r="N76" s="167"/>
      <c r="O76" s="167"/>
    </row>
    <row r="77" spans="1:15" ht="12.75">
      <c r="A77" s="284" t="s">
        <v>22</v>
      </c>
      <c r="B77" s="284"/>
      <c r="C77" s="244">
        <v>-390000</v>
      </c>
      <c r="D77" s="244">
        <v>-160000</v>
      </c>
      <c r="E77" s="61"/>
      <c r="F77" s="114"/>
      <c r="G77" s="54"/>
      <c r="H77" s="104"/>
      <c r="I77" s="114"/>
      <c r="J77" s="115"/>
      <c r="K77" s="214">
        <f>IF(J77="","",IF(J77=-550000,"Correct!","Try again!"))</f>
      </c>
      <c r="L77" s="206"/>
      <c r="M77" s="167"/>
      <c r="N77" s="167"/>
      <c r="O77" s="167"/>
    </row>
    <row r="78" spans="1:15" ht="12.75">
      <c r="A78" s="284" t="s">
        <v>23</v>
      </c>
      <c r="B78" s="284"/>
      <c r="C78" s="244">
        <v>-300000</v>
      </c>
      <c r="D78" s="244">
        <v>-100000</v>
      </c>
      <c r="E78" s="56"/>
      <c r="F78" s="114"/>
      <c r="G78" s="54"/>
      <c r="H78" s="104"/>
      <c r="I78" s="102"/>
      <c r="J78" s="75"/>
      <c r="K78" s="214">
        <f>IF(J78="","",IF(J78=-300000,"Correct!","Try again!"))</f>
      </c>
      <c r="L78" s="206"/>
      <c r="M78" s="167"/>
      <c r="N78" s="167"/>
      <c r="O78" s="167"/>
    </row>
    <row r="79" spans="1:15" ht="12.75">
      <c r="A79" s="284" t="s">
        <v>216</v>
      </c>
      <c r="B79" s="284"/>
      <c r="C79" s="244"/>
      <c r="D79" s="244"/>
      <c r="E79" s="66"/>
      <c r="F79" s="114"/>
      <c r="G79" s="54"/>
      <c r="H79" s="104"/>
      <c r="I79" s="98"/>
      <c r="J79" s="208"/>
      <c r="K79" s="214"/>
      <c r="L79" s="206"/>
      <c r="M79" s="167"/>
      <c r="N79" s="167"/>
      <c r="O79" s="167"/>
    </row>
    <row r="80" spans="1:15" ht="12.75">
      <c r="A80" s="284"/>
      <c r="B80" s="284"/>
      <c r="C80" s="231"/>
      <c r="D80" s="244"/>
      <c r="E80" s="195"/>
      <c r="F80" s="119"/>
      <c r="G80" s="68"/>
      <c r="H80" s="124"/>
      <c r="I80" s="201"/>
      <c r="J80" s="208"/>
      <c r="K80" s="214"/>
      <c r="L80" s="206"/>
      <c r="M80" s="167"/>
      <c r="N80" s="167"/>
      <c r="O80" s="167"/>
    </row>
    <row r="81" spans="1:15" ht="13.5" thickBot="1">
      <c r="A81" s="284" t="s">
        <v>217</v>
      </c>
      <c r="B81" s="284"/>
      <c r="C81" s="231"/>
      <c r="D81" s="244"/>
      <c r="E81" s="212"/>
      <c r="F81" s="208"/>
      <c r="G81" s="208"/>
      <c r="H81" s="208"/>
      <c r="I81" s="202"/>
      <c r="J81" s="115"/>
      <c r="K81" s="214">
        <f>IF(J81="","",IF(J81=-282000,"Correct!","Try again!"))</f>
      </c>
      <c r="L81" s="206"/>
      <c r="M81" s="167"/>
      <c r="N81" s="167"/>
      <c r="O81" s="167"/>
    </row>
    <row r="82" spans="1:15" ht="13.5" thickTop="1">
      <c r="A82" s="284" t="s">
        <v>93</v>
      </c>
      <c r="B82" s="284"/>
      <c r="C82" s="241">
        <v>-730000</v>
      </c>
      <c r="D82" s="241">
        <v>-325000</v>
      </c>
      <c r="E82" s="237"/>
      <c r="F82" s="248"/>
      <c r="G82" s="238"/>
      <c r="H82" s="248"/>
      <c r="I82" s="211">
        <f>IF(I81="","",IF(I81=282000,"Correct!","Try again!"))</f>
      </c>
      <c r="J82" s="143"/>
      <c r="K82" s="214">
        <f>IF(J82="","",IF(J82=-730000,"Correct!","Try again!"))</f>
      </c>
      <c r="L82" s="206"/>
      <c r="M82" s="167"/>
      <c r="N82" s="167"/>
      <c r="O82" s="167"/>
    </row>
    <row r="83" spans="1:15" ht="13.5" thickBot="1">
      <c r="A83" s="284" t="s">
        <v>24</v>
      </c>
      <c r="B83" s="284"/>
      <c r="C83" s="242">
        <f>SUM(C77:C82)</f>
        <v>-1420000</v>
      </c>
      <c r="D83" s="242">
        <f>SUM(D77:D82)</f>
        <v>-585000</v>
      </c>
      <c r="E83" s="246"/>
      <c r="F83" s="250"/>
      <c r="G83" s="232"/>
      <c r="H83" s="250"/>
      <c r="I83" s="236"/>
      <c r="J83" s="123"/>
      <c r="K83" s="214"/>
      <c r="L83" s="206"/>
      <c r="M83" s="167"/>
      <c r="N83" s="167"/>
      <c r="O83" s="167"/>
    </row>
    <row r="84" spans="1:15" ht="13.5" thickTop="1">
      <c r="A84" s="236"/>
      <c r="B84" s="236"/>
      <c r="C84" s="236"/>
      <c r="D84" s="236"/>
      <c r="E84" s="236"/>
      <c r="F84" s="211">
        <f>IF(F83="","",IF(F83=899000,"Correct!","Try again!"))</f>
      </c>
      <c r="G84" s="249"/>
      <c r="H84" s="211">
        <f>IF(H83="","",IF(H83=899000,"Correct!","Try again!"))</f>
      </c>
      <c r="I84" s="236"/>
      <c r="J84" s="211">
        <f>IF(J83="","",IF(J83=-1862000,"Correct!","Try again!"))</f>
      </c>
      <c r="K84" s="236"/>
      <c r="L84" s="206"/>
      <c r="M84" s="167"/>
      <c r="N84" s="167"/>
      <c r="O84" s="167"/>
    </row>
    <row r="85" spans="1:15" ht="12.75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167"/>
      <c r="N85" s="167"/>
      <c r="O85" s="167"/>
    </row>
    <row r="86" spans="1:15" ht="12.7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</row>
    <row r="87" spans="1:15" ht="12.7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</row>
    <row r="88" spans="1:15" ht="12.7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</row>
    <row r="89" spans="1:15" ht="12.7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</row>
    <row r="90" spans="1:15" ht="12.7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</row>
    <row r="91" spans="1:15" ht="12.7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</row>
    <row r="92" spans="1:15" ht="12.7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</row>
    <row r="93" spans="1:15" ht="12.7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</row>
    <row r="94" spans="1:15" ht="12.7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</row>
    <row r="95" spans="1:15" ht="12.7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</row>
    <row r="96" spans="1:15" ht="12.75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</row>
    <row r="97" spans="1:15" ht="12.75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</row>
    <row r="98" spans="1:15" ht="12.75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</row>
    <row r="99" spans="1:15" ht="12.75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</row>
    <row r="100" spans="1:15" ht="12.75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</row>
    <row r="101" spans="1:15" ht="12.75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</row>
    <row r="102" spans="1:15" ht="12.7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</row>
    <row r="103" spans="1:15" ht="12.75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</row>
    <row r="104" spans="1:15" ht="12.75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</row>
    <row r="105" spans="1:15" ht="12.75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</row>
    <row r="106" spans="1:15" ht="12.75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</row>
    <row r="107" spans="1:15" ht="12.75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</row>
    <row r="108" spans="1:15" ht="12.75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</row>
    <row r="109" spans="1:15" ht="12.75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</row>
    <row r="110" spans="1:15" ht="12.75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ht="12.75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</row>
    <row r="112" spans="1:15" ht="12.75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ht="12.75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ht="12.75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</row>
    <row r="115" spans="1:15" ht="12.75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</row>
    <row r="116" spans="1:15" ht="12.75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ht="12.75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</row>
    <row r="118" spans="1:15" ht="12.75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</row>
    <row r="119" spans="1:15" ht="12.75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</row>
    <row r="120" spans="1:15" ht="12.75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</row>
    <row r="121" spans="1:15" ht="12.75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</row>
  </sheetData>
  <sheetProtection password="C690" sheet="1" objects="1" scenarios="1" selectLockedCells="1"/>
  <mergeCells count="73">
    <mergeCell ref="A21:E21"/>
    <mergeCell ref="C1:D1"/>
    <mergeCell ref="C2:D2"/>
    <mergeCell ref="C3:D3"/>
    <mergeCell ref="A18:E18"/>
    <mergeCell ref="A17:E17"/>
    <mergeCell ref="A16:E16"/>
    <mergeCell ref="A15:E15"/>
    <mergeCell ref="A14:E14"/>
    <mergeCell ref="A13:E13"/>
    <mergeCell ref="A5:E5"/>
    <mergeCell ref="A19:E19"/>
    <mergeCell ref="A10:E10"/>
    <mergeCell ref="A20:E20"/>
    <mergeCell ref="A12:E12"/>
    <mergeCell ref="A9:E9"/>
    <mergeCell ref="A8:E8"/>
    <mergeCell ref="A7:E7"/>
    <mergeCell ref="A6:E6"/>
    <mergeCell ref="A44:K44"/>
    <mergeCell ref="A45:K45"/>
    <mergeCell ref="A50:B50"/>
    <mergeCell ref="A39:E39"/>
    <mergeCell ref="A32:F32"/>
    <mergeCell ref="A40:E40"/>
    <mergeCell ref="A22:E22"/>
    <mergeCell ref="A23:E23"/>
    <mergeCell ref="A24:E24"/>
    <mergeCell ref="A38:E38"/>
    <mergeCell ref="A25:E25"/>
    <mergeCell ref="A56:B56"/>
    <mergeCell ref="A57:B57"/>
    <mergeCell ref="A51:B51"/>
    <mergeCell ref="A26:E26"/>
    <mergeCell ref="A28:E28"/>
    <mergeCell ref="A29:E29"/>
    <mergeCell ref="A30:E30"/>
    <mergeCell ref="A31:E31"/>
    <mergeCell ref="A34:F34"/>
    <mergeCell ref="A33:F33"/>
    <mergeCell ref="A52:B52"/>
    <mergeCell ref="A53:B53"/>
    <mergeCell ref="A54:B54"/>
    <mergeCell ref="A55:B55"/>
    <mergeCell ref="A58:B58"/>
    <mergeCell ref="A59:B59"/>
    <mergeCell ref="A60:B60"/>
    <mergeCell ref="A61:B61"/>
    <mergeCell ref="A71:B71"/>
    <mergeCell ref="A62:B62"/>
    <mergeCell ref="A63:B63"/>
    <mergeCell ref="A64:B64"/>
    <mergeCell ref="A65:B65"/>
    <mergeCell ref="A35:F35"/>
    <mergeCell ref="E48:H48"/>
    <mergeCell ref="A73:B73"/>
    <mergeCell ref="A78:B78"/>
    <mergeCell ref="A72:B72"/>
    <mergeCell ref="A70:B70"/>
    <mergeCell ref="A74:B74"/>
    <mergeCell ref="A75:B75"/>
    <mergeCell ref="A76:B76"/>
    <mergeCell ref="A77:B77"/>
    <mergeCell ref="A82:B82"/>
    <mergeCell ref="A83:B83"/>
    <mergeCell ref="A37:F37"/>
    <mergeCell ref="A36:F36"/>
    <mergeCell ref="A79:B79"/>
    <mergeCell ref="A80:B80"/>
    <mergeCell ref="A81:B81"/>
    <mergeCell ref="A67:B67"/>
    <mergeCell ref="A68:B68"/>
    <mergeCell ref="A69:B69"/>
  </mergeCells>
  <dataValidations count="2">
    <dataValidation type="list" allowBlank="1" showInputMessage="1" showErrorMessage="1" sqref="G56:G57 H55 E55:E56">
      <formula1>"[*G], [*TL], [*C], [A], [D], [E], [G], [ I ], [P], [S], [TI]"</formula1>
    </dataValidation>
    <dataValidation type="list" allowBlank="1" showInputMessage="1" showErrorMessage="1" sqref="E50:E54 E57 E60:E62 E65:E74 E77:E81 G77:G81 G65:G74 G60:G62 G50:G54">
      <formula1>"[A],[D],[E],[G],[*G],[I],[S],[TI]"</formula1>
    </dataValidation>
  </dataValidations>
  <printOptions/>
  <pageMargins left="0.7" right="0.7" top="0.75" bottom="0.75" header="0.3" footer="0.3"/>
  <pageSetup horizontalDpi="600" verticalDpi="600" orientation="landscape" scale="93" r:id="rId3"/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37" width="12.7109375" style="0" customWidth="1"/>
  </cols>
  <sheetData>
    <row r="1" spans="1:14" ht="12.75">
      <c r="A1" s="282" t="s">
        <v>157</v>
      </c>
      <c r="B1" s="282"/>
      <c r="I1" s="167"/>
      <c r="J1" s="167"/>
      <c r="K1" s="167"/>
      <c r="L1" s="167"/>
      <c r="M1" s="167"/>
      <c r="N1" s="167"/>
    </row>
    <row r="2" spans="9:14" ht="12.75">
      <c r="I2" s="167"/>
      <c r="J2" s="167"/>
      <c r="K2" s="167"/>
      <c r="L2" s="167"/>
      <c r="M2" s="167"/>
      <c r="N2" s="167"/>
    </row>
    <row r="3" spans="1:14" ht="12.75">
      <c r="A3" s="281" t="s">
        <v>158</v>
      </c>
      <c r="B3" s="281"/>
      <c r="C3" s="281"/>
      <c r="D3" s="281"/>
      <c r="E3" s="281"/>
      <c r="F3" s="21"/>
      <c r="G3" s="18"/>
      <c r="I3" s="167"/>
      <c r="J3" s="167"/>
      <c r="K3" s="167"/>
      <c r="L3" s="167"/>
      <c r="M3" s="167"/>
      <c r="N3" s="167"/>
    </row>
    <row r="4" spans="1:14" ht="12.75">
      <c r="A4" s="281" t="s">
        <v>162</v>
      </c>
      <c r="B4" s="281"/>
      <c r="C4" s="281"/>
      <c r="D4" s="281"/>
      <c r="E4" s="281"/>
      <c r="F4" s="21">
        <v>0.6</v>
      </c>
      <c r="G4" s="18"/>
      <c r="I4" s="167"/>
      <c r="J4" s="167"/>
      <c r="K4" s="167"/>
      <c r="L4" s="167"/>
      <c r="M4" s="167"/>
      <c r="N4" s="167"/>
    </row>
    <row r="5" spans="1:14" ht="12.75">
      <c r="A5" s="281" t="s">
        <v>159</v>
      </c>
      <c r="B5" s="281"/>
      <c r="C5" s="281"/>
      <c r="D5" s="281"/>
      <c r="E5" s="281"/>
      <c r="F5" s="40">
        <v>372000</v>
      </c>
      <c r="G5" s="18"/>
      <c r="I5" s="167"/>
      <c r="J5" s="167"/>
      <c r="K5" s="167"/>
      <c r="L5" s="167"/>
      <c r="M5" s="167"/>
      <c r="N5" s="167"/>
    </row>
    <row r="6" spans="1:14" ht="12.75">
      <c r="A6" s="280" t="s">
        <v>163</v>
      </c>
      <c r="B6" s="281"/>
      <c r="C6" s="281"/>
      <c r="D6" s="281"/>
      <c r="E6" s="281"/>
      <c r="F6" s="40"/>
      <c r="G6" s="18"/>
      <c r="I6" s="167"/>
      <c r="J6" s="167"/>
      <c r="K6" s="167"/>
      <c r="L6" s="167"/>
      <c r="M6" s="167"/>
      <c r="N6" s="167"/>
    </row>
    <row r="7" spans="1:14" ht="12.75">
      <c r="A7" s="280" t="s">
        <v>164</v>
      </c>
      <c r="B7" s="280"/>
      <c r="C7" s="280"/>
      <c r="D7" s="280"/>
      <c r="E7" s="280"/>
      <c r="F7" s="40">
        <v>100000</v>
      </c>
      <c r="G7" s="18"/>
      <c r="I7" s="167"/>
      <c r="J7" s="167"/>
      <c r="K7" s="167"/>
      <c r="L7" s="167"/>
      <c r="M7" s="167"/>
      <c r="N7" s="167"/>
    </row>
    <row r="8" spans="1:14" ht="12.75">
      <c r="A8" s="280" t="s">
        <v>165</v>
      </c>
      <c r="B8" s="280"/>
      <c r="C8" s="280"/>
      <c r="D8" s="280"/>
      <c r="E8" s="280"/>
      <c r="F8" s="40">
        <v>220000</v>
      </c>
      <c r="G8" s="18"/>
      <c r="I8" s="167"/>
      <c r="J8" s="167"/>
      <c r="K8" s="167"/>
      <c r="L8" s="167"/>
      <c r="M8" s="167"/>
      <c r="N8" s="167"/>
    </row>
    <row r="9" spans="1:14" ht="12.75">
      <c r="A9" s="280" t="s">
        <v>166</v>
      </c>
      <c r="B9" s="280"/>
      <c r="C9" s="280"/>
      <c r="D9" s="280"/>
      <c r="E9" s="280"/>
      <c r="F9" s="40">
        <v>248000</v>
      </c>
      <c r="G9" s="18"/>
      <c r="I9" s="167"/>
      <c r="J9" s="167"/>
      <c r="K9" s="167"/>
      <c r="L9" s="167"/>
      <c r="M9" s="167"/>
      <c r="N9" s="167"/>
    </row>
    <row r="10" spans="1:14" ht="12.75">
      <c r="A10" s="280" t="s">
        <v>167</v>
      </c>
      <c r="B10" s="280"/>
      <c r="C10" s="280"/>
      <c r="D10" s="280"/>
      <c r="E10" s="280"/>
      <c r="F10" s="40">
        <v>70000</v>
      </c>
      <c r="G10" s="18"/>
      <c r="I10" s="167"/>
      <c r="J10" s="167"/>
      <c r="K10" s="167"/>
      <c r="L10" s="167"/>
      <c r="M10" s="167"/>
      <c r="N10" s="167"/>
    </row>
    <row r="11" spans="1:14" ht="12.75">
      <c r="A11" s="280" t="s">
        <v>185</v>
      </c>
      <c r="B11" s="280"/>
      <c r="C11" s="280"/>
      <c r="D11" s="280"/>
      <c r="E11" s="280"/>
      <c r="F11" s="40">
        <v>45000</v>
      </c>
      <c r="G11" s="18"/>
      <c r="I11" s="167"/>
      <c r="J11" s="167"/>
      <c r="K11" s="167"/>
      <c r="L11" s="167"/>
      <c r="M11" s="167"/>
      <c r="N11" s="167"/>
    </row>
    <row r="12" spans="1:14" ht="12.75">
      <c r="A12" s="280"/>
      <c r="B12" s="280"/>
      <c r="C12" s="280"/>
      <c r="D12" s="280"/>
      <c r="E12" s="280"/>
      <c r="F12" s="40"/>
      <c r="G12" s="18"/>
      <c r="I12" s="167"/>
      <c r="J12" s="167"/>
      <c r="K12" s="167"/>
      <c r="L12" s="167"/>
      <c r="M12" s="167"/>
      <c r="N12" s="167"/>
    </row>
    <row r="13" spans="1:14" ht="12.75">
      <c r="A13" s="280" t="s">
        <v>168</v>
      </c>
      <c r="B13" s="281"/>
      <c r="C13" s="281"/>
      <c r="D13" s="281"/>
      <c r="E13" s="281"/>
      <c r="F13" s="18"/>
      <c r="G13" s="18"/>
      <c r="I13" s="167"/>
      <c r="J13" s="167"/>
      <c r="K13" s="167"/>
      <c r="L13" s="167"/>
      <c r="M13" s="167"/>
      <c r="N13" s="167"/>
    </row>
    <row r="14" spans="1:14" ht="12.75">
      <c r="A14" s="18"/>
      <c r="B14" s="78"/>
      <c r="C14" s="78"/>
      <c r="D14" s="78"/>
      <c r="E14" s="78"/>
      <c r="F14" s="18"/>
      <c r="G14" s="18"/>
      <c r="I14" s="167"/>
      <c r="J14" s="167"/>
      <c r="K14" s="167"/>
      <c r="L14" s="167"/>
      <c r="M14" s="167"/>
      <c r="N14" s="167"/>
    </row>
    <row r="15" spans="1:14" ht="12.75">
      <c r="A15" s="18"/>
      <c r="B15" s="78"/>
      <c r="C15" s="78"/>
      <c r="D15" s="78"/>
      <c r="E15" s="78" t="s">
        <v>172</v>
      </c>
      <c r="F15" s="18"/>
      <c r="G15" s="18"/>
      <c r="I15" s="167"/>
      <c r="J15" s="167"/>
      <c r="K15" s="167"/>
      <c r="L15" s="167"/>
      <c r="M15" s="167"/>
      <c r="N15" s="167"/>
    </row>
    <row r="16" spans="1:14" ht="12.75">
      <c r="A16" s="18"/>
      <c r="B16" s="78"/>
      <c r="C16" s="78"/>
      <c r="D16" s="78" t="s">
        <v>29</v>
      </c>
      <c r="E16" s="78" t="s">
        <v>173</v>
      </c>
      <c r="F16" s="18"/>
      <c r="G16" s="18"/>
      <c r="I16" s="167"/>
      <c r="J16" s="167"/>
      <c r="K16" s="167"/>
      <c r="L16" s="167"/>
      <c r="M16" s="167"/>
      <c r="N16" s="167"/>
    </row>
    <row r="17" spans="1:14" ht="12.75">
      <c r="A17" s="18"/>
      <c r="B17" s="78"/>
      <c r="C17" s="78" t="s">
        <v>169</v>
      </c>
      <c r="D17" s="78" t="s">
        <v>68</v>
      </c>
      <c r="E17" s="78" t="s">
        <v>174</v>
      </c>
      <c r="F17" s="18"/>
      <c r="G17" s="18"/>
      <c r="I17" s="167"/>
      <c r="J17" s="167"/>
      <c r="K17" s="167"/>
      <c r="L17" s="167"/>
      <c r="M17" s="167"/>
      <c r="N17" s="167"/>
    </row>
    <row r="18" spans="1:14" ht="12.75">
      <c r="A18" s="18"/>
      <c r="B18" s="47" t="s">
        <v>28</v>
      </c>
      <c r="C18" s="47" t="s">
        <v>170</v>
      </c>
      <c r="D18" s="47" t="s">
        <v>171</v>
      </c>
      <c r="E18" s="47" t="s">
        <v>175</v>
      </c>
      <c r="F18" s="18"/>
      <c r="G18" s="18"/>
      <c r="I18" s="167"/>
      <c r="J18" s="167"/>
      <c r="K18" s="167"/>
      <c r="L18" s="167"/>
      <c r="M18" s="167"/>
      <c r="N18" s="167"/>
    </row>
    <row r="19" spans="1:14" ht="12.75">
      <c r="A19" s="18"/>
      <c r="B19" s="24">
        <v>2012</v>
      </c>
      <c r="C19" s="79">
        <v>120000</v>
      </c>
      <c r="D19" s="79">
        <v>150000</v>
      </c>
      <c r="E19" s="79">
        <v>50000</v>
      </c>
      <c r="F19" s="18"/>
      <c r="G19" s="18"/>
      <c r="I19" s="167"/>
      <c r="J19" s="167"/>
      <c r="K19" s="167"/>
      <c r="L19" s="167"/>
      <c r="M19" s="167"/>
      <c r="N19" s="167"/>
    </row>
    <row r="20" spans="1:14" ht="12.75">
      <c r="A20" s="18"/>
      <c r="B20" s="24">
        <v>2013</v>
      </c>
      <c r="C20" s="79">
        <v>112000</v>
      </c>
      <c r="D20" s="79">
        <v>160000</v>
      </c>
      <c r="E20" s="79">
        <v>40000</v>
      </c>
      <c r="F20" s="18"/>
      <c r="G20" s="18"/>
      <c r="I20" s="167"/>
      <c r="J20" s="167"/>
      <c r="K20" s="167"/>
      <c r="L20" s="167"/>
      <c r="M20" s="167"/>
      <c r="N20" s="167"/>
    </row>
    <row r="21" spans="1:14" ht="12.75">
      <c r="A21" s="17"/>
      <c r="B21" s="17"/>
      <c r="C21" s="17"/>
      <c r="D21" s="18"/>
      <c r="E21" s="18"/>
      <c r="F21" s="18"/>
      <c r="G21" s="18"/>
      <c r="I21" s="167"/>
      <c r="J21" s="167"/>
      <c r="K21" s="167"/>
      <c r="L21" s="167"/>
      <c r="M21" s="167"/>
      <c r="N21" s="167"/>
    </row>
    <row r="22" spans="1:14" ht="12.75">
      <c r="A22" s="17"/>
      <c r="B22" s="17"/>
      <c r="C22" s="17"/>
      <c r="D22" s="18"/>
      <c r="E22" s="18"/>
      <c r="F22" s="18"/>
      <c r="G22" s="18"/>
      <c r="I22" s="167"/>
      <c r="J22" s="167"/>
      <c r="K22" s="167"/>
      <c r="L22" s="167"/>
      <c r="M22" s="167"/>
      <c r="N22" s="167"/>
    </row>
    <row r="23" spans="1:14" ht="12.75">
      <c r="A23" s="280" t="s">
        <v>176</v>
      </c>
      <c r="B23" s="280"/>
      <c r="C23" s="280"/>
      <c r="D23" s="280"/>
      <c r="E23" s="18"/>
      <c r="F23" s="18"/>
      <c r="G23" s="18"/>
      <c r="I23" s="167"/>
      <c r="J23" s="167"/>
      <c r="K23" s="167"/>
      <c r="L23" s="167"/>
      <c r="M23" s="167"/>
      <c r="N23" s="167"/>
    </row>
    <row r="24" spans="1:14" ht="12.75">
      <c r="A24" s="280"/>
      <c r="B24" s="280"/>
      <c r="C24" s="280"/>
      <c r="D24" s="280"/>
      <c r="E24" s="46" t="s">
        <v>177</v>
      </c>
      <c r="F24" s="46" t="s">
        <v>179</v>
      </c>
      <c r="G24" s="18"/>
      <c r="I24" s="167"/>
      <c r="J24" s="167"/>
      <c r="K24" s="167"/>
      <c r="L24" s="167"/>
      <c r="M24" s="167"/>
      <c r="N24" s="167"/>
    </row>
    <row r="25" spans="1:14" ht="12.75">
      <c r="A25" s="280"/>
      <c r="B25" s="280"/>
      <c r="C25" s="280"/>
      <c r="D25" s="280"/>
      <c r="E25" s="47" t="s">
        <v>178</v>
      </c>
      <c r="F25" s="47" t="s">
        <v>178</v>
      </c>
      <c r="G25" s="18"/>
      <c r="I25" s="167"/>
      <c r="J25" s="167"/>
      <c r="K25" s="167"/>
      <c r="L25" s="167"/>
      <c r="M25" s="167"/>
      <c r="N25" s="167"/>
    </row>
    <row r="26" spans="1:14" ht="12.75">
      <c r="A26" s="280" t="s">
        <v>44</v>
      </c>
      <c r="B26" s="280"/>
      <c r="C26" s="280"/>
      <c r="D26" s="280"/>
      <c r="E26" s="83">
        <v>-700000</v>
      </c>
      <c r="F26" s="83">
        <v>-335000</v>
      </c>
      <c r="G26" s="18"/>
      <c r="I26" s="167"/>
      <c r="J26" s="167"/>
      <c r="K26" s="167"/>
      <c r="L26" s="167"/>
      <c r="M26" s="167"/>
      <c r="N26" s="167"/>
    </row>
    <row r="27" spans="1:14" ht="12.75">
      <c r="A27" s="280" t="s">
        <v>31</v>
      </c>
      <c r="B27" s="280"/>
      <c r="C27" s="280"/>
      <c r="D27" s="280"/>
      <c r="E27" s="81">
        <v>460000</v>
      </c>
      <c r="F27" s="81">
        <v>205000</v>
      </c>
      <c r="G27" s="18"/>
      <c r="I27" s="167"/>
      <c r="J27" s="167"/>
      <c r="K27" s="167"/>
      <c r="L27" s="167"/>
      <c r="M27" s="167"/>
      <c r="N27" s="167"/>
    </row>
    <row r="28" spans="1:14" ht="12.75">
      <c r="A28" s="280" t="s">
        <v>16</v>
      </c>
      <c r="B28" s="280"/>
      <c r="C28" s="280"/>
      <c r="D28" s="280"/>
      <c r="E28" s="81">
        <v>188000</v>
      </c>
      <c r="F28" s="81">
        <v>70000</v>
      </c>
      <c r="G28" s="18"/>
      <c r="I28" s="167"/>
      <c r="J28" s="167"/>
      <c r="K28" s="167"/>
      <c r="L28" s="167"/>
      <c r="M28" s="167"/>
      <c r="N28" s="167"/>
    </row>
    <row r="29" spans="1:14" ht="12.75">
      <c r="A29" s="280" t="s">
        <v>180</v>
      </c>
      <c r="B29" s="280"/>
      <c r="C29" s="280"/>
      <c r="D29" s="280"/>
      <c r="E29" s="81">
        <v>-28000</v>
      </c>
      <c r="F29" s="81">
        <v>0</v>
      </c>
      <c r="G29" s="18"/>
      <c r="I29" s="167"/>
      <c r="J29" s="167"/>
      <c r="K29" s="167"/>
      <c r="L29" s="167"/>
      <c r="M29" s="167"/>
      <c r="N29" s="167"/>
    </row>
    <row r="30" spans="1:14" ht="13.5" thickBot="1">
      <c r="A30" s="280" t="s">
        <v>125</v>
      </c>
      <c r="B30" s="280"/>
      <c r="C30" s="280"/>
      <c r="D30" s="280"/>
      <c r="E30" s="84">
        <f>SUM(E26:E29)</f>
        <v>-80000</v>
      </c>
      <c r="F30" s="84">
        <f>SUM(F26:F29)</f>
        <v>-60000</v>
      </c>
      <c r="G30" s="18"/>
      <c r="I30" s="167"/>
      <c r="J30" s="167"/>
      <c r="K30" s="167"/>
      <c r="L30" s="167"/>
      <c r="M30" s="167"/>
      <c r="N30" s="167"/>
    </row>
    <row r="31" spans="1:14" ht="13.5" thickTop="1">
      <c r="A31" s="280"/>
      <c r="B31" s="280"/>
      <c r="C31" s="280"/>
      <c r="D31" s="280"/>
      <c r="E31" s="81"/>
      <c r="F31" s="81"/>
      <c r="G31" s="18"/>
      <c r="I31" s="167"/>
      <c r="J31" s="167"/>
      <c r="K31" s="167"/>
      <c r="L31" s="167"/>
      <c r="M31" s="167"/>
      <c r="N31" s="167"/>
    </row>
    <row r="32" spans="1:14" ht="12.75">
      <c r="A32" s="280" t="s">
        <v>135</v>
      </c>
      <c r="B32" s="281"/>
      <c r="C32" s="281"/>
      <c r="D32" s="281"/>
      <c r="E32" s="85">
        <v>-695000</v>
      </c>
      <c r="F32" s="85">
        <v>-280000</v>
      </c>
      <c r="G32" s="18"/>
      <c r="I32" s="167"/>
      <c r="J32" s="167"/>
      <c r="K32" s="167"/>
      <c r="L32" s="167"/>
      <c r="M32" s="167"/>
      <c r="N32" s="167"/>
    </row>
    <row r="33" spans="1:14" ht="12.75">
      <c r="A33" s="281" t="s">
        <v>17</v>
      </c>
      <c r="B33" s="281"/>
      <c r="C33" s="281"/>
      <c r="D33" s="281"/>
      <c r="E33" s="81">
        <v>-80000</v>
      </c>
      <c r="F33" s="81">
        <v>-60000</v>
      </c>
      <c r="G33" s="18"/>
      <c r="I33" s="167"/>
      <c r="J33" s="167"/>
      <c r="K33" s="167"/>
      <c r="L33" s="167"/>
      <c r="M33" s="167"/>
      <c r="N33" s="167"/>
    </row>
    <row r="34" spans="1:14" ht="12.75">
      <c r="A34" s="281" t="s">
        <v>26</v>
      </c>
      <c r="B34" s="281"/>
      <c r="C34" s="281"/>
      <c r="D34" s="281"/>
      <c r="E34" s="81">
        <v>45000</v>
      </c>
      <c r="F34" s="81">
        <v>15000</v>
      </c>
      <c r="G34" s="18"/>
      <c r="I34" s="167"/>
      <c r="J34" s="167"/>
      <c r="K34" s="167"/>
      <c r="L34" s="167"/>
      <c r="M34" s="167"/>
      <c r="N34" s="167"/>
    </row>
    <row r="35" spans="1:14" ht="13.5" thickBot="1">
      <c r="A35" s="280" t="s">
        <v>136</v>
      </c>
      <c r="B35" s="281"/>
      <c r="C35" s="281"/>
      <c r="D35" s="281"/>
      <c r="E35" s="84">
        <f>SUM(E32:E34)</f>
        <v>-730000</v>
      </c>
      <c r="F35" s="84">
        <f>SUM(F32:F34)</f>
        <v>-325000</v>
      </c>
      <c r="G35" s="18"/>
      <c r="I35" s="167"/>
      <c r="J35" s="167"/>
      <c r="K35" s="167"/>
      <c r="L35" s="167"/>
      <c r="M35" s="167"/>
      <c r="N35" s="167"/>
    </row>
    <row r="36" spans="1:14" ht="13.5" thickTop="1">
      <c r="A36" s="281"/>
      <c r="B36" s="281"/>
      <c r="C36" s="281"/>
      <c r="D36" s="281"/>
      <c r="E36" s="82"/>
      <c r="F36" s="82"/>
      <c r="G36" s="18"/>
      <c r="I36" s="167"/>
      <c r="J36" s="167"/>
      <c r="K36" s="167"/>
      <c r="L36" s="167"/>
      <c r="M36" s="167"/>
      <c r="N36" s="167"/>
    </row>
    <row r="37" spans="1:14" ht="12.75">
      <c r="A37" s="280" t="s">
        <v>181</v>
      </c>
      <c r="B37" s="281"/>
      <c r="C37" s="281"/>
      <c r="D37" s="281"/>
      <c r="E37" s="83">
        <v>248000</v>
      </c>
      <c r="F37" s="83">
        <v>148000</v>
      </c>
      <c r="G37" s="18"/>
      <c r="I37" s="167"/>
      <c r="J37" s="167"/>
      <c r="K37" s="167"/>
      <c r="L37" s="167"/>
      <c r="M37" s="167"/>
      <c r="N37" s="167"/>
    </row>
    <row r="38" spans="1:14" ht="12.75">
      <c r="A38" s="280" t="s">
        <v>30</v>
      </c>
      <c r="B38" s="281"/>
      <c r="C38" s="281"/>
      <c r="D38" s="281"/>
      <c r="E38" s="81">
        <v>233000</v>
      </c>
      <c r="F38" s="81">
        <v>129000</v>
      </c>
      <c r="G38" s="18"/>
      <c r="I38" s="167"/>
      <c r="J38" s="167"/>
      <c r="K38" s="167"/>
      <c r="L38" s="167"/>
      <c r="M38" s="167"/>
      <c r="N38" s="167"/>
    </row>
    <row r="39" spans="1:14" ht="12.75">
      <c r="A39" s="281" t="s">
        <v>161</v>
      </c>
      <c r="B39" s="281"/>
      <c r="C39" s="281"/>
      <c r="D39" s="281"/>
      <c r="E39" s="81">
        <v>411000</v>
      </c>
      <c r="F39" s="81">
        <v>0</v>
      </c>
      <c r="G39" s="18"/>
      <c r="I39" s="167"/>
      <c r="J39" s="167"/>
      <c r="K39" s="167"/>
      <c r="L39" s="167"/>
      <c r="M39" s="167"/>
      <c r="N39" s="167"/>
    </row>
    <row r="40" spans="1:14" ht="12.75">
      <c r="A40" s="280" t="s">
        <v>182</v>
      </c>
      <c r="B40" s="281"/>
      <c r="C40" s="281"/>
      <c r="D40" s="281"/>
      <c r="E40" s="81">
        <v>308000</v>
      </c>
      <c r="F40" s="81">
        <v>202000</v>
      </c>
      <c r="G40" s="18"/>
      <c r="I40" s="167"/>
      <c r="J40" s="167"/>
      <c r="K40" s="167"/>
      <c r="L40" s="167"/>
      <c r="M40" s="167"/>
      <c r="N40" s="167"/>
    </row>
    <row r="41" spans="1:14" ht="12.75">
      <c r="A41" s="280" t="s">
        <v>183</v>
      </c>
      <c r="B41" s="280"/>
      <c r="C41" s="280"/>
      <c r="D41" s="280"/>
      <c r="E41" s="81">
        <v>220000</v>
      </c>
      <c r="F41" s="81">
        <v>86000</v>
      </c>
      <c r="G41" s="18"/>
      <c r="I41" s="167"/>
      <c r="J41" s="167"/>
      <c r="K41" s="167"/>
      <c r="L41" s="167"/>
      <c r="M41" s="167"/>
      <c r="N41" s="167"/>
    </row>
    <row r="42" spans="1:14" ht="12.75">
      <c r="A42" s="280" t="s">
        <v>184</v>
      </c>
      <c r="B42" s="281"/>
      <c r="C42" s="281"/>
      <c r="D42" s="281"/>
      <c r="E42" s="81">
        <v>0</v>
      </c>
      <c r="F42" s="81">
        <v>20000</v>
      </c>
      <c r="G42" s="18"/>
      <c r="I42" s="167"/>
      <c r="J42" s="167"/>
      <c r="K42" s="167"/>
      <c r="L42" s="167"/>
      <c r="M42" s="167"/>
      <c r="N42" s="167"/>
    </row>
    <row r="43" spans="1:14" ht="13.5" thickBot="1">
      <c r="A43" s="281" t="s">
        <v>126</v>
      </c>
      <c r="B43" s="281"/>
      <c r="C43" s="281"/>
      <c r="D43" s="281"/>
      <c r="E43" s="84">
        <f>SUM(E37:E42)</f>
        <v>1420000</v>
      </c>
      <c r="F43" s="84">
        <f>SUM(F37:F42)</f>
        <v>585000</v>
      </c>
      <c r="G43" s="18"/>
      <c r="I43" s="167"/>
      <c r="J43" s="167"/>
      <c r="K43" s="167"/>
      <c r="L43" s="167"/>
      <c r="M43" s="167"/>
      <c r="N43" s="167"/>
    </row>
    <row r="44" spans="1:14" ht="13.5" thickTop="1">
      <c r="A44" s="281"/>
      <c r="B44" s="281"/>
      <c r="C44" s="281"/>
      <c r="D44" s="281"/>
      <c r="E44" s="81"/>
      <c r="F44" s="81"/>
      <c r="G44" s="18"/>
      <c r="I44" s="167"/>
      <c r="J44" s="167"/>
      <c r="K44" s="167"/>
      <c r="L44" s="167"/>
      <c r="M44" s="167"/>
      <c r="N44" s="167"/>
    </row>
    <row r="45" spans="1:14" ht="12.75">
      <c r="A45" s="280" t="s">
        <v>22</v>
      </c>
      <c r="B45" s="281"/>
      <c r="C45" s="281"/>
      <c r="D45" s="281"/>
      <c r="E45" s="83">
        <v>-390000</v>
      </c>
      <c r="F45" s="83">
        <v>-160000</v>
      </c>
      <c r="G45" s="18"/>
      <c r="I45" s="167"/>
      <c r="J45" s="167"/>
      <c r="K45" s="167"/>
      <c r="L45" s="167"/>
      <c r="M45" s="167"/>
      <c r="N45" s="167"/>
    </row>
    <row r="46" spans="1:14" ht="12.75">
      <c r="A46" s="281" t="s">
        <v>23</v>
      </c>
      <c r="B46" s="281"/>
      <c r="C46" s="281"/>
      <c r="D46" s="281"/>
      <c r="E46" s="81">
        <v>-300000</v>
      </c>
      <c r="F46" s="81">
        <v>-100000</v>
      </c>
      <c r="G46" s="18"/>
      <c r="I46" s="167"/>
      <c r="J46" s="167"/>
      <c r="K46" s="167"/>
      <c r="L46" s="167"/>
      <c r="M46" s="167"/>
      <c r="N46" s="167"/>
    </row>
    <row r="47" spans="1:14" ht="12.75">
      <c r="A47" s="280" t="s">
        <v>137</v>
      </c>
      <c r="B47" s="281"/>
      <c r="C47" s="281"/>
      <c r="D47" s="281"/>
      <c r="E47" s="81">
        <v>-730000</v>
      </c>
      <c r="F47" s="81">
        <v>-325000</v>
      </c>
      <c r="G47" s="18"/>
      <c r="I47" s="167"/>
      <c r="J47" s="167"/>
      <c r="K47" s="167"/>
      <c r="L47" s="167"/>
      <c r="M47" s="167"/>
      <c r="N47" s="167"/>
    </row>
    <row r="48" spans="1:14" ht="13.5" thickBot="1">
      <c r="A48" s="280" t="s">
        <v>131</v>
      </c>
      <c r="B48" s="281"/>
      <c r="C48" s="281"/>
      <c r="D48" s="281"/>
      <c r="E48" s="84">
        <f>SUM(E45:E47)</f>
        <v>-1420000</v>
      </c>
      <c r="F48" s="84">
        <f>SUM(F45:F47)</f>
        <v>-585000</v>
      </c>
      <c r="G48" s="18"/>
      <c r="I48" s="167"/>
      <c r="J48" s="167"/>
      <c r="K48" s="167"/>
      <c r="L48" s="167"/>
      <c r="M48" s="167"/>
      <c r="N48" s="167"/>
    </row>
    <row r="49" spans="1:14" ht="13.5" thickTop="1">
      <c r="A49" s="18"/>
      <c r="B49" s="18"/>
      <c r="C49" s="18"/>
      <c r="D49" s="18"/>
      <c r="E49" s="18"/>
      <c r="F49" s="18"/>
      <c r="G49" s="18"/>
      <c r="I49" s="167"/>
      <c r="J49" s="167"/>
      <c r="K49" s="167"/>
      <c r="L49" s="167"/>
      <c r="M49" s="167"/>
      <c r="N49" s="167"/>
    </row>
    <row r="50" spans="9:14" ht="12.75">
      <c r="I50" s="167"/>
      <c r="J50" s="167"/>
      <c r="K50" s="167"/>
      <c r="L50" s="167"/>
      <c r="M50" s="167"/>
      <c r="N50" s="167"/>
    </row>
    <row r="51" spans="9:14" ht="12.75">
      <c r="I51" s="167"/>
      <c r="J51" s="167"/>
      <c r="K51" s="167"/>
      <c r="L51" s="167"/>
      <c r="M51" s="167"/>
      <c r="N51" s="167"/>
    </row>
    <row r="52" spans="9:14" ht="12.75">
      <c r="I52" s="167"/>
      <c r="J52" s="167"/>
      <c r="K52" s="167"/>
      <c r="L52" s="167"/>
      <c r="M52" s="167"/>
      <c r="N52" s="167"/>
    </row>
    <row r="53" spans="9:14" ht="12.75">
      <c r="I53" s="167"/>
      <c r="J53" s="167"/>
      <c r="K53" s="167"/>
      <c r="L53" s="167"/>
      <c r="M53" s="167"/>
      <c r="N53" s="167"/>
    </row>
    <row r="54" spans="9:14" ht="12.75">
      <c r="I54" s="167"/>
      <c r="J54" s="167"/>
      <c r="K54" s="167"/>
      <c r="L54" s="167"/>
      <c r="M54" s="167"/>
      <c r="N54" s="167"/>
    </row>
    <row r="55" spans="9:14" ht="12.75">
      <c r="I55" s="167"/>
      <c r="J55" s="167"/>
      <c r="K55" s="167"/>
      <c r="L55" s="167"/>
      <c r="M55" s="167"/>
      <c r="N55" s="167"/>
    </row>
    <row r="56" spans="9:14" ht="12.75">
      <c r="I56" s="167"/>
      <c r="J56" s="167"/>
      <c r="K56" s="167"/>
      <c r="L56" s="167"/>
      <c r="M56" s="167"/>
      <c r="N56" s="167"/>
    </row>
    <row r="57" spans="9:14" ht="12.75">
      <c r="I57" s="167"/>
      <c r="J57" s="167"/>
      <c r="K57" s="167"/>
      <c r="L57" s="167"/>
      <c r="M57" s="167"/>
      <c r="N57" s="167"/>
    </row>
    <row r="58" spans="9:14" ht="12.75">
      <c r="I58" s="167"/>
      <c r="J58" s="167"/>
      <c r="K58" s="167"/>
      <c r="L58" s="167"/>
      <c r="M58" s="167"/>
      <c r="N58" s="167"/>
    </row>
    <row r="59" spans="9:14" ht="12.75">
      <c r="I59" s="167"/>
      <c r="J59" s="167"/>
      <c r="K59" s="167"/>
      <c r="L59" s="167"/>
      <c r="M59" s="167"/>
      <c r="N59" s="167"/>
    </row>
    <row r="60" spans="9:14" ht="12.75">
      <c r="I60" s="167"/>
      <c r="J60" s="167"/>
      <c r="K60" s="167"/>
      <c r="L60" s="167"/>
      <c r="M60" s="167"/>
      <c r="N60" s="167"/>
    </row>
    <row r="61" spans="9:14" ht="12.75">
      <c r="I61" s="167"/>
      <c r="J61" s="167"/>
      <c r="K61" s="167"/>
      <c r="L61" s="167"/>
      <c r="M61" s="167"/>
      <c r="N61" s="167"/>
    </row>
    <row r="62" spans="9:14" ht="12.75">
      <c r="I62" s="167"/>
      <c r="J62" s="167"/>
      <c r="K62" s="167"/>
      <c r="L62" s="167"/>
      <c r="M62" s="167"/>
      <c r="N62" s="167"/>
    </row>
    <row r="63" spans="9:14" ht="12.75">
      <c r="I63" s="167"/>
      <c r="J63" s="167"/>
      <c r="K63" s="167"/>
      <c r="L63" s="167"/>
      <c r="M63" s="167"/>
      <c r="N63" s="167"/>
    </row>
    <row r="64" spans="9:14" ht="12.75">
      <c r="I64" s="167"/>
      <c r="J64" s="167"/>
      <c r="K64" s="167"/>
      <c r="L64" s="167"/>
      <c r="M64" s="167"/>
      <c r="N64" s="167"/>
    </row>
    <row r="65" spans="9:14" ht="12.75">
      <c r="I65" s="167"/>
      <c r="J65" s="167"/>
      <c r="K65" s="167"/>
      <c r="L65" s="167"/>
      <c r="M65" s="167"/>
      <c r="N65" s="167"/>
    </row>
    <row r="66" spans="9:14" ht="12.75">
      <c r="I66" s="167"/>
      <c r="J66" s="167"/>
      <c r="K66" s="167"/>
      <c r="L66" s="167"/>
      <c r="M66" s="167"/>
      <c r="N66" s="167"/>
    </row>
    <row r="67" spans="9:14" ht="12.75">
      <c r="I67" s="167"/>
      <c r="J67" s="167"/>
      <c r="K67" s="167"/>
      <c r="L67" s="167"/>
      <c r="M67" s="167"/>
      <c r="N67" s="167"/>
    </row>
    <row r="68" spans="9:14" ht="12.75">
      <c r="I68" s="167"/>
      <c r="J68" s="167"/>
      <c r="K68" s="167"/>
      <c r="L68" s="167"/>
      <c r="M68" s="167"/>
      <c r="N68" s="167"/>
    </row>
    <row r="69" spans="9:14" ht="12.75">
      <c r="I69" s="167"/>
      <c r="J69" s="167"/>
      <c r="K69" s="167"/>
      <c r="L69" s="167"/>
      <c r="M69" s="167"/>
      <c r="N69" s="167"/>
    </row>
    <row r="70" spans="9:14" ht="12.75">
      <c r="I70" s="167"/>
      <c r="J70" s="167"/>
      <c r="K70" s="167"/>
      <c r="L70" s="167"/>
      <c r="M70" s="167"/>
      <c r="N70" s="167"/>
    </row>
    <row r="71" spans="9:14" ht="12.75">
      <c r="I71" s="167"/>
      <c r="J71" s="167"/>
      <c r="K71" s="167"/>
      <c r="L71" s="167"/>
      <c r="M71" s="167"/>
      <c r="N71" s="167"/>
    </row>
    <row r="72" spans="9:14" ht="12.75">
      <c r="I72" s="167"/>
      <c r="J72" s="167"/>
      <c r="K72" s="167"/>
      <c r="L72" s="167"/>
      <c r="M72" s="167"/>
      <c r="N72" s="167"/>
    </row>
    <row r="73" spans="9:14" ht="12.75">
      <c r="I73" s="167"/>
      <c r="J73" s="167"/>
      <c r="K73" s="167"/>
      <c r="L73" s="167"/>
      <c r="M73" s="167"/>
      <c r="N73" s="167"/>
    </row>
    <row r="74" spans="9:14" ht="12.75">
      <c r="I74" s="167"/>
      <c r="J74" s="167"/>
      <c r="K74" s="167"/>
      <c r="L74" s="167"/>
      <c r="M74" s="167"/>
      <c r="N74" s="167"/>
    </row>
    <row r="75" spans="9:14" ht="12.75">
      <c r="I75" s="167"/>
      <c r="J75" s="167"/>
      <c r="K75" s="167"/>
      <c r="L75" s="167"/>
      <c r="M75" s="167"/>
      <c r="N75" s="167"/>
    </row>
    <row r="76" spans="9:14" ht="12.75">
      <c r="I76" s="167"/>
      <c r="J76" s="167"/>
      <c r="K76" s="167"/>
      <c r="L76" s="167"/>
      <c r="M76" s="167"/>
      <c r="N76" s="167"/>
    </row>
    <row r="77" spans="9:14" ht="12.75">
      <c r="I77" s="167"/>
      <c r="J77" s="167"/>
      <c r="K77" s="167"/>
      <c r="L77" s="167"/>
      <c r="M77" s="167"/>
      <c r="N77" s="167"/>
    </row>
    <row r="78" spans="9:14" ht="12.75">
      <c r="I78" s="167"/>
      <c r="J78" s="167"/>
      <c r="K78" s="167"/>
      <c r="L78" s="167"/>
      <c r="M78" s="167"/>
      <c r="N78" s="167"/>
    </row>
    <row r="79" spans="9:14" ht="12.75">
      <c r="I79" s="167"/>
      <c r="J79" s="167"/>
      <c r="K79" s="167"/>
      <c r="L79" s="167"/>
      <c r="M79" s="167"/>
      <c r="N79" s="167"/>
    </row>
    <row r="80" spans="9:14" ht="12.75">
      <c r="I80" s="167"/>
      <c r="J80" s="167"/>
      <c r="K80" s="167"/>
      <c r="L80" s="167"/>
      <c r="M80" s="167"/>
      <c r="N80" s="167"/>
    </row>
    <row r="81" spans="9:14" ht="12.75">
      <c r="I81" s="167"/>
      <c r="J81" s="167"/>
      <c r="K81" s="167"/>
      <c r="L81" s="167"/>
      <c r="M81" s="167"/>
      <c r="N81" s="167"/>
    </row>
    <row r="82" spans="9:14" ht="12.75">
      <c r="I82" s="167"/>
      <c r="J82" s="167"/>
      <c r="K82" s="167"/>
      <c r="L82" s="167"/>
      <c r="M82" s="167"/>
      <c r="N82" s="167"/>
    </row>
    <row r="83" spans="9:14" ht="12.75">
      <c r="I83" s="167"/>
      <c r="J83" s="167"/>
      <c r="K83" s="167"/>
      <c r="L83" s="167"/>
      <c r="M83" s="167"/>
      <c r="N83" s="167"/>
    </row>
    <row r="84" spans="9:14" ht="12.75">
      <c r="I84" s="167"/>
      <c r="J84" s="167"/>
      <c r="K84" s="167"/>
      <c r="L84" s="167"/>
      <c r="M84" s="167"/>
      <c r="N84" s="167"/>
    </row>
    <row r="85" spans="9:14" ht="12.75">
      <c r="I85" s="167"/>
      <c r="J85" s="167"/>
      <c r="K85" s="167"/>
      <c r="L85" s="167"/>
      <c r="M85" s="167"/>
      <c r="N85" s="167"/>
    </row>
    <row r="86" spans="9:14" ht="12.75">
      <c r="I86" s="167"/>
      <c r="J86" s="167"/>
      <c r="K86" s="167"/>
      <c r="L86" s="167"/>
      <c r="M86" s="167"/>
      <c r="N86" s="167"/>
    </row>
    <row r="87" spans="9:14" ht="12.75">
      <c r="I87" s="167"/>
      <c r="J87" s="167"/>
      <c r="K87" s="167"/>
      <c r="L87" s="167"/>
      <c r="M87" s="167"/>
      <c r="N87" s="167"/>
    </row>
    <row r="88" spans="9:14" ht="12.75">
      <c r="I88" s="167"/>
      <c r="J88" s="167"/>
      <c r="K88" s="167"/>
      <c r="L88" s="167"/>
      <c r="M88" s="167"/>
      <c r="N88" s="167"/>
    </row>
    <row r="89" spans="9:14" ht="12.75">
      <c r="I89" s="167"/>
      <c r="J89" s="167"/>
      <c r="K89" s="167"/>
      <c r="L89" s="167"/>
      <c r="M89" s="167"/>
      <c r="N89" s="167"/>
    </row>
    <row r="90" spans="9:14" ht="12.75">
      <c r="I90" s="167"/>
      <c r="J90" s="167"/>
      <c r="K90" s="167"/>
      <c r="L90" s="167"/>
      <c r="M90" s="167"/>
      <c r="N90" s="167"/>
    </row>
    <row r="91" spans="9:14" ht="12.75">
      <c r="I91" s="167"/>
      <c r="J91" s="167"/>
      <c r="K91" s="167"/>
      <c r="L91" s="167"/>
      <c r="M91" s="167"/>
      <c r="N91" s="167"/>
    </row>
    <row r="92" spans="9:14" ht="12.75">
      <c r="I92" s="167"/>
      <c r="J92" s="167"/>
      <c r="K92" s="167"/>
      <c r="L92" s="167"/>
      <c r="M92" s="167"/>
      <c r="N92" s="167"/>
    </row>
    <row r="93" spans="9:14" ht="12.75">
      <c r="I93" s="167"/>
      <c r="J93" s="167"/>
      <c r="K93" s="167"/>
      <c r="L93" s="167"/>
      <c r="M93" s="167"/>
      <c r="N93" s="167"/>
    </row>
    <row r="94" spans="9:14" ht="12.75">
      <c r="I94" s="167"/>
      <c r="J94" s="167"/>
      <c r="K94" s="167"/>
      <c r="L94" s="167"/>
      <c r="M94" s="167"/>
      <c r="N94" s="167"/>
    </row>
    <row r="95" spans="9:14" ht="12.75">
      <c r="I95" s="167"/>
      <c r="J95" s="167"/>
      <c r="K95" s="167"/>
      <c r="L95" s="167"/>
      <c r="M95" s="167"/>
      <c r="N95" s="167"/>
    </row>
    <row r="96" spans="9:14" ht="12.75">
      <c r="I96" s="167"/>
      <c r="J96" s="167"/>
      <c r="K96" s="167"/>
      <c r="L96" s="167"/>
      <c r="M96" s="167"/>
      <c r="N96" s="167"/>
    </row>
    <row r="97" spans="9:14" ht="12.75">
      <c r="I97" s="167"/>
      <c r="J97" s="167"/>
      <c r="K97" s="167"/>
      <c r="L97" s="167"/>
      <c r="M97" s="167"/>
      <c r="N97" s="167"/>
    </row>
    <row r="98" spans="9:14" ht="12.75">
      <c r="I98" s="167"/>
      <c r="J98" s="167"/>
      <c r="K98" s="167"/>
      <c r="L98" s="167"/>
      <c r="M98" s="167"/>
      <c r="N98" s="167"/>
    </row>
    <row r="99" spans="9:14" ht="12.75">
      <c r="I99" s="167"/>
      <c r="J99" s="167"/>
      <c r="K99" s="167"/>
      <c r="L99" s="167"/>
      <c r="M99" s="167"/>
      <c r="N99" s="167"/>
    </row>
    <row r="100" spans="9:14" ht="12.75">
      <c r="I100" s="167"/>
      <c r="J100" s="167"/>
      <c r="K100" s="167"/>
      <c r="L100" s="167"/>
      <c r="M100" s="167"/>
      <c r="N100" s="167"/>
    </row>
    <row r="101" spans="9:14" ht="12.75">
      <c r="I101" s="167"/>
      <c r="J101" s="167"/>
      <c r="K101" s="167"/>
      <c r="L101" s="167"/>
      <c r="M101" s="167"/>
      <c r="N101" s="167"/>
    </row>
    <row r="102" spans="9:14" ht="12.75">
      <c r="I102" s="167"/>
      <c r="J102" s="167"/>
      <c r="K102" s="167"/>
      <c r="L102" s="167"/>
      <c r="M102" s="167"/>
      <c r="N102" s="167"/>
    </row>
    <row r="103" spans="9:14" ht="12.75">
      <c r="I103" s="167"/>
      <c r="J103" s="167"/>
      <c r="K103" s="167"/>
      <c r="L103" s="167"/>
      <c r="M103" s="167"/>
      <c r="N103" s="167"/>
    </row>
    <row r="104" spans="9:14" ht="12.75">
      <c r="I104" s="167"/>
      <c r="J104" s="167"/>
      <c r="K104" s="167"/>
      <c r="L104" s="167"/>
      <c r="M104" s="167"/>
      <c r="N104" s="167"/>
    </row>
    <row r="105" spans="9:14" ht="12.75">
      <c r="I105" s="167"/>
      <c r="J105" s="167"/>
      <c r="K105" s="167"/>
      <c r="L105" s="167"/>
      <c r="M105" s="167"/>
      <c r="N105" s="167"/>
    </row>
    <row r="106" spans="9:14" ht="12.75">
      <c r="I106" s="167"/>
      <c r="J106" s="167"/>
      <c r="K106" s="167"/>
      <c r="L106" s="167"/>
      <c r="M106" s="167"/>
      <c r="N106" s="167"/>
    </row>
    <row r="107" spans="9:14" ht="12.75">
      <c r="I107" s="167"/>
      <c r="J107" s="167"/>
      <c r="K107" s="167"/>
      <c r="L107" s="167"/>
      <c r="M107" s="167"/>
      <c r="N107" s="167"/>
    </row>
    <row r="108" spans="9:14" ht="12.75">
      <c r="I108" s="167"/>
      <c r="J108" s="167"/>
      <c r="K108" s="167"/>
      <c r="L108" s="167"/>
      <c r="M108" s="167"/>
      <c r="N108" s="167"/>
    </row>
    <row r="109" spans="9:14" ht="12.75">
      <c r="I109" s="167"/>
      <c r="J109" s="167"/>
      <c r="K109" s="167"/>
      <c r="L109" s="167"/>
      <c r="M109" s="167"/>
      <c r="N109" s="167"/>
    </row>
    <row r="110" spans="9:14" ht="12.75">
      <c r="I110" s="167"/>
      <c r="J110" s="167"/>
      <c r="K110" s="167"/>
      <c r="L110" s="167"/>
      <c r="M110" s="167"/>
      <c r="N110" s="167"/>
    </row>
    <row r="111" spans="9:14" ht="12.75">
      <c r="I111" s="167"/>
      <c r="J111" s="167"/>
      <c r="K111" s="167"/>
      <c r="L111" s="167"/>
      <c r="M111" s="167"/>
      <c r="N111" s="167"/>
    </row>
    <row r="112" spans="9:14" ht="12.75">
      <c r="I112" s="167"/>
      <c r="J112" s="167"/>
      <c r="K112" s="167"/>
      <c r="L112" s="167"/>
      <c r="M112" s="167"/>
      <c r="N112" s="167"/>
    </row>
    <row r="113" spans="9:14" ht="12.75">
      <c r="I113" s="167"/>
      <c r="J113" s="167"/>
      <c r="K113" s="167"/>
      <c r="L113" s="167"/>
      <c r="M113" s="167"/>
      <c r="N113" s="167"/>
    </row>
    <row r="114" spans="9:14" ht="12.75">
      <c r="I114" s="167"/>
      <c r="J114" s="167"/>
      <c r="K114" s="167"/>
      <c r="L114" s="167"/>
      <c r="M114" s="167"/>
      <c r="N114" s="167"/>
    </row>
    <row r="115" spans="9:14" ht="12.75">
      <c r="I115" s="167"/>
      <c r="J115" s="167"/>
      <c r="K115" s="167"/>
      <c r="L115" s="167"/>
      <c r="M115" s="167"/>
      <c r="N115" s="167"/>
    </row>
    <row r="116" spans="9:14" ht="12.75">
      <c r="I116" s="167"/>
      <c r="J116" s="167"/>
      <c r="K116" s="167"/>
      <c r="L116" s="167"/>
      <c r="M116" s="167"/>
      <c r="N116" s="167"/>
    </row>
    <row r="117" spans="9:14" ht="12.75">
      <c r="I117" s="167"/>
      <c r="J117" s="167"/>
      <c r="K117" s="167"/>
      <c r="L117" s="167"/>
      <c r="M117" s="167"/>
      <c r="N117" s="167"/>
    </row>
    <row r="118" spans="9:14" ht="12.75">
      <c r="I118" s="167"/>
      <c r="J118" s="167"/>
      <c r="K118" s="167"/>
      <c r="L118" s="167"/>
      <c r="M118" s="167"/>
      <c r="N118" s="167"/>
    </row>
    <row r="119" spans="9:14" ht="12.75">
      <c r="I119" s="167"/>
      <c r="J119" s="167"/>
      <c r="K119" s="167"/>
      <c r="L119" s="167"/>
      <c r="M119" s="167"/>
      <c r="N119" s="167"/>
    </row>
    <row r="120" spans="9:14" ht="12.75">
      <c r="I120" s="167"/>
      <c r="J120" s="167"/>
      <c r="K120" s="167"/>
      <c r="L120" s="167"/>
      <c r="M120" s="167"/>
      <c r="N120" s="167"/>
    </row>
    <row r="121" spans="9:14" ht="12.75">
      <c r="I121" s="167"/>
      <c r="J121" s="167"/>
      <c r="K121" s="167"/>
      <c r="L121" s="167"/>
      <c r="M121" s="167"/>
      <c r="N121" s="167"/>
    </row>
    <row r="122" spans="9:14" ht="12.75">
      <c r="I122" s="167"/>
      <c r="J122" s="167"/>
      <c r="K122" s="167"/>
      <c r="L122" s="167"/>
      <c r="M122" s="167"/>
      <c r="N122" s="167"/>
    </row>
    <row r="123" spans="9:14" ht="12.75">
      <c r="I123" s="167"/>
      <c r="J123" s="167"/>
      <c r="K123" s="167"/>
      <c r="L123" s="167"/>
      <c r="M123" s="167"/>
      <c r="N123" s="167"/>
    </row>
    <row r="124" spans="9:14" ht="12.75">
      <c r="I124" s="167"/>
      <c r="J124" s="167"/>
      <c r="K124" s="167"/>
      <c r="L124" s="167"/>
      <c r="M124" s="167"/>
      <c r="N124" s="167"/>
    </row>
    <row r="125" spans="9:14" ht="12.75">
      <c r="I125" s="167"/>
      <c r="J125" s="167"/>
      <c r="K125" s="167"/>
      <c r="L125" s="167"/>
      <c r="M125" s="167"/>
      <c r="N125" s="167"/>
    </row>
    <row r="126" spans="9:14" ht="12.75">
      <c r="I126" s="167"/>
      <c r="J126" s="167"/>
      <c r="K126" s="167"/>
      <c r="L126" s="167"/>
      <c r="M126" s="167"/>
      <c r="N126" s="167"/>
    </row>
    <row r="127" spans="9:14" ht="12.75">
      <c r="I127" s="167"/>
      <c r="J127" s="167"/>
      <c r="K127" s="167"/>
      <c r="L127" s="167"/>
      <c r="M127" s="167"/>
      <c r="N127" s="167"/>
    </row>
    <row r="128" spans="9:14" ht="12.75">
      <c r="I128" s="167"/>
      <c r="J128" s="167"/>
      <c r="K128" s="167"/>
      <c r="L128" s="167"/>
      <c r="M128" s="167"/>
      <c r="N128" s="167"/>
    </row>
    <row r="129" spans="9:14" ht="12.75">
      <c r="I129" s="167"/>
      <c r="J129" s="167"/>
      <c r="K129" s="167"/>
      <c r="L129" s="167"/>
      <c r="M129" s="167"/>
      <c r="N129" s="167"/>
    </row>
    <row r="130" spans="9:14" ht="12.75">
      <c r="I130" s="167"/>
      <c r="J130" s="167"/>
      <c r="K130" s="167"/>
      <c r="L130" s="167"/>
      <c r="M130" s="167"/>
      <c r="N130" s="167"/>
    </row>
    <row r="131" spans="9:14" ht="12.75">
      <c r="I131" s="167"/>
      <c r="J131" s="167"/>
      <c r="K131" s="167"/>
      <c r="L131" s="167"/>
      <c r="M131" s="167"/>
      <c r="N131" s="167"/>
    </row>
    <row r="132" spans="9:14" ht="12.75">
      <c r="I132" s="167"/>
      <c r="J132" s="167"/>
      <c r="K132" s="167"/>
      <c r="L132" s="167"/>
      <c r="M132" s="167"/>
      <c r="N132" s="167"/>
    </row>
    <row r="133" spans="9:14" ht="12.75">
      <c r="I133" s="167"/>
      <c r="J133" s="167"/>
      <c r="K133" s="167"/>
      <c r="L133" s="167"/>
      <c r="M133" s="167"/>
      <c r="N133" s="167"/>
    </row>
    <row r="134" spans="9:14" ht="12.75">
      <c r="I134" s="167"/>
      <c r="J134" s="167"/>
      <c r="K134" s="167"/>
      <c r="L134" s="167"/>
      <c r="M134" s="167"/>
      <c r="N134" s="167"/>
    </row>
    <row r="135" spans="9:14" ht="12.75">
      <c r="I135" s="167"/>
      <c r="J135" s="167"/>
      <c r="K135" s="167"/>
      <c r="L135" s="167"/>
      <c r="M135" s="167"/>
      <c r="N135" s="167"/>
    </row>
    <row r="136" spans="9:14" ht="12.75">
      <c r="I136" s="167"/>
      <c r="J136" s="167"/>
      <c r="K136" s="167"/>
      <c r="L136" s="167"/>
      <c r="M136" s="167"/>
      <c r="N136" s="167"/>
    </row>
    <row r="137" spans="9:14" ht="12.75">
      <c r="I137" s="167"/>
      <c r="J137" s="167"/>
      <c r="K137" s="167"/>
      <c r="L137" s="167"/>
      <c r="M137" s="167"/>
      <c r="N137" s="167"/>
    </row>
    <row r="138" spans="9:14" ht="12.75">
      <c r="I138" s="167"/>
      <c r="J138" s="167"/>
      <c r="K138" s="167"/>
      <c r="L138" s="167"/>
      <c r="M138" s="167"/>
      <c r="N138" s="167"/>
    </row>
    <row r="139" spans="9:14" ht="12.75">
      <c r="I139" s="167"/>
      <c r="J139" s="167"/>
      <c r="K139" s="167"/>
      <c r="L139" s="167"/>
      <c r="M139" s="167"/>
      <c r="N139" s="167"/>
    </row>
    <row r="140" spans="9:14" ht="12.75">
      <c r="I140" s="167"/>
      <c r="J140" s="167"/>
      <c r="K140" s="167"/>
      <c r="L140" s="167"/>
      <c r="M140" s="167"/>
      <c r="N140" s="167"/>
    </row>
    <row r="141" spans="9:14" ht="12.75">
      <c r="I141" s="167"/>
      <c r="J141" s="167"/>
      <c r="K141" s="167"/>
      <c r="L141" s="167"/>
      <c r="M141" s="167"/>
      <c r="N141" s="167"/>
    </row>
  </sheetData>
  <sheetProtection password="C690" sheet="1" objects="1" scenarios="1" selectLockedCells="1" selectUnlockedCells="1"/>
  <mergeCells count="38">
    <mergeCell ref="A25:D25"/>
    <mergeCell ref="A13:E13"/>
    <mergeCell ref="A23:D23"/>
    <mergeCell ref="A24:D24"/>
    <mergeCell ref="A1:B1"/>
    <mergeCell ref="A3:E3"/>
    <mergeCell ref="A4:E4"/>
    <mergeCell ref="A5:E5"/>
    <mergeCell ref="A6:E6"/>
    <mergeCell ref="A34:D34"/>
    <mergeCell ref="A26:D26"/>
    <mergeCell ref="A27:D27"/>
    <mergeCell ref="A28:D28"/>
    <mergeCell ref="A30:D30"/>
    <mergeCell ref="A31:D31"/>
    <mergeCell ref="A32:D32"/>
    <mergeCell ref="A33:D33"/>
    <mergeCell ref="A11:E11"/>
    <mergeCell ref="A12:E12"/>
    <mergeCell ref="A40:D40"/>
    <mergeCell ref="A42:D42"/>
    <mergeCell ref="A35:D35"/>
    <mergeCell ref="A36:D36"/>
    <mergeCell ref="A37:D37"/>
    <mergeCell ref="A38:D38"/>
    <mergeCell ref="A39:D39"/>
    <mergeCell ref="A29:D29"/>
    <mergeCell ref="A8:E8"/>
    <mergeCell ref="A7:E7"/>
    <mergeCell ref="A9:E9"/>
    <mergeCell ref="A10:E10"/>
    <mergeCell ref="A41:D41"/>
    <mergeCell ref="A46:D46"/>
    <mergeCell ref="A47:D47"/>
    <mergeCell ref="A48:D48"/>
    <mergeCell ref="A43:D43"/>
    <mergeCell ref="A44:D44"/>
    <mergeCell ref="A45:D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1" customWidth="1"/>
    <col min="5" max="5" width="4.7109375" style="1" customWidth="1"/>
    <col min="6" max="6" width="12.7109375" style="1" customWidth="1"/>
    <col min="7" max="7" width="4.7109375" style="1" customWidth="1"/>
    <col min="8" max="24" width="12.7109375" style="1" customWidth="1"/>
    <col min="25" max="16384" width="9.140625" style="1" customWidth="1"/>
  </cols>
  <sheetData>
    <row r="1" spans="2:9" ht="12">
      <c r="B1" s="2" t="s">
        <v>0</v>
      </c>
      <c r="C1" s="293"/>
      <c r="D1" s="293"/>
      <c r="E1" s="164"/>
      <c r="I1" s="145"/>
    </row>
    <row r="2" spans="2:9" ht="12">
      <c r="B2" s="2" t="s">
        <v>1</v>
      </c>
      <c r="C2" s="293"/>
      <c r="D2" s="293"/>
      <c r="E2" s="164"/>
      <c r="I2" s="145"/>
    </row>
    <row r="3" spans="3:9" ht="12">
      <c r="C3" s="279" t="s">
        <v>27</v>
      </c>
      <c r="D3" s="279"/>
      <c r="E3" s="4"/>
      <c r="I3" s="144"/>
    </row>
    <row r="4" ht="12">
      <c r="H4" s="4"/>
    </row>
    <row r="5" spans="1:9" ht="12.75">
      <c r="A5" s="27" t="s">
        <v>80</v>
      </c>
      <c r="B5" s="27"/>
      <c r="C5" s="6"/>
      <c r="D5" s="6"/>
      <c r="E5" s="6"/>
      <c r="F5" s="6"/>
      <c r="G5" s="6"/>
      <c r="H5" s="29"/>
      <c r="I5"/>
    </row>
    <row r="6" spans="1:9" ht="12.75">
      <c r="A6" s="6"/>
      <c r="B6" s="6"/>
      <c r="C6" s="6"/>
      <c r="D6" s="6"/>
      <c r="E6" s="6"/>
      <c r="F6" s="6"/>
      <c r="G6" s="6"/>
      <c r="H6" s="6"/>
      <c r="I6"/>
    </row>
    <row r="7" spans="1:10" ht="12.75">
      <c r="A7" s="271" t="s">
        <v>138</v>
      </c>
      <c r="B7" s="271"/>
      <c r="C7" s="271"/>
      <c r="D7" s="271"/>
      <c r="E7" s="271"/>
      <c r="F7" s="88"/>
      <c r="G7" s="176"/>
      <c r="H7" s="5"/>
      <c r="I7"/>
      <c r="J7" s="7"/>
    </row>
    <row r="8" spans="1:10" ht="12.75">
      <c r="A8" s="283" t="s">
        <v>122</v>
      </c>
      <c r="B8" s="283"/>
      <c r="C8" s="283"/>
      <c r="D8" s="283"/>
      <c r="E8" s="283"/>
      <c r="F8" s="86"/>
      <c r="G8" s="177"/>
      <c r="H8" s="5"/>
      <c r="I8"/>
      <c r="J8" s="7"/>
    </row>
    <row r="9" spans="1:10" ht="12.75">
      <c r="A9" s="283" t="s">
        <v>139</v>
      </c>
      <c r="B9" s="283"/>
      <c r="C9" s="283"/>
      <c r="D9" s="283"/>
      <c r="E9" s="283"/>
      <c r="F9" s="86"/>
      <c r="G9" s="177"/>
      <c r="H9" s="5"/>
      <c r="I9"/>
      <c r="J9" s="7"/>
    </row>
    <row r="10" spans="1:10" ht="12.75">
      <c r="A10" s="283" t="s">
        <v>140</v>
      </c>
      <c r="B10" s="283"/>
      <c r="C10" s="283"/>
      <c r="D10" s="283"/>
      <c r="E10" s="283"/>
      <c r="F10" s="87"/>
      <c r="G10" s="177"/>
      <c r="H10" s="5"/>
      <c r="I10"/>
      <c r="J10" s="7"/>
    </row>
    <row r="11" spans="1:10" ht="13.5" thickBot="1">
      <c r="A11" s="283" t="s">
        <v>81</v>
      </c>
      <c r="B11" s="283"/>
      <c r="C11" s="283"/>
      <c r="D11" s="283"/>
      <c r="E11" s="283"/>
      <c r="F11" s="89"/>
      <c r="G11" s="165">
        <f>IF(F11="","",IF(F11=155000,"Correct!","Try again!"))</f>
      </c>
      <c r="H11" s="30"/>
      <c r="I11"/>
      <c r="J11" s="7"/>
    </row>
    <row r="12" spans="1:10" ht="13.5" thickTop="1">
      <c r="A12" s="283" t="s">
        <v>82</v>
      </c>
      <c r="B12" s="283"/>
      <c r="C12" s="283"/>
      <c r="D12" s="283"/>
      <c r="E12" s="283"/>
      <c r="F12" s="76"/>
      <c r="G12" s="165">
        <f>IF(F12="","",IF(F12=124000,"Correct!","Try again!"))</f>
      </c>
      <c r="H12" s="30"/>
      <c r="I12"/>
      <c r="J12" s="7"/>
    </row>
    <row r="13" spans="1:10" ht="12.75">
      <c r="A13" s="283" t="s">
        <v>83</v>
      </c>
      <c r="B13" s="283"/>
      <c r="C13" s="283"/>
      <c r="D13" s="283"/>
      <c r="E13" s="283"/>
      <c r="F13" s="77"/>
      <c r="G13" s="165">
        <f>IF(F13="","",IF(F13=31000,"Correct!","Try again!"))</f>
      </c>
      <c r="H13" s="30"/>
      <c r="I13"/>
      <c r="J13" s="7"/>
    </row>
    <row r="14" spans="1:9" ht="12.75">
      <c r="A14" s="6"/>
      <c r="B14" s="6"/>
      <c r="C14" s="6"/>
      <c r="D14" s="6"/>
      <c r="E14" s="6"/>
      <c r="F14" s="6"/>
      <c r="G14" s="6"/>
      <c r="H14" s="6"/>
      <c r="I14"/>
    </row>
    <row r="15" spans="1:2" ht="11.25">
      <c r="A15" s="9"/>
      <c r="B15" s="9"/>
    </row>
    <row r="16" spans="1:11" ht="11.2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6"/>
    </row>
    <row r="17" spans="1:11" ht="11.25">
      <c r="A17" s="276" t="s">
        <v>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6"/>
    </row>
    <row r="18" spans="1:11" ht="11.25">
      <c r="A18" s="275">
        <v>41639</v>
      </c>
      <c r="B18" s="275"/>
      <c r="C18" s="275"/>
      <c r="D18" s="275"/>
      <c r="E18" s="275"/>
      <c r="F18" s="275"/>
      <c r="G18" s="275"/>
      <c r="H18" s="275"/>
      <c r="I18" s="275"/>
      <c r="J18" s="275"/>
      <c r="K18" s="6"/>
    </row>
    <row r="19" spans="1:11" ht="11.25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6"/>
    </row>
    <row r="20" spans="1:11" ht="11.25">
      <c r="A20" s="92"/>
      <c r="B20" s="92"/>
      <c r="C20" s="10"/>
      <c r="D20" s="10"/>
      <c r="E20" s="10"/>
      <c r="F20" s="276" t="s">
        <v>88</v>
      </c>
      <c r="G20" s="276"/>
      <c r="H20" s="276"/>
      <c r="I20" s="90" t="s">
        <v>5</v>
      </c>
      <c r="J20" s="93"/>
      <c r="K20" s="6"/>
    </row>
    <row r="21" spans="1:11" ht="11.25">
      <c r="A21" s="93"/>
      <c r="B21" s="93"/>
      <c r="C21" s="90"/>
      <c r="D21" s="90"/>
      <c r="E21" s="90"/>
      <c r="F21" s="277" t="s">
        <v>87</v>
      </c>
      <c r="G21" s="277"/>
      <c r="H21" s="277"/>
      <c r="I21" s="95" t="s">
        <v>7</v>
      </c>
      <c r="J21" s="90" t="s">
        <v>8</v>
      </c>
      <c r="K21" s="6"/>
    </row>
    <row r="22" spans="1:11" ht="11.25">
      <c r="A22" s="94" t="s">
        <v>9</v>
      </c>
      <c r="B22" s="94"/>
      <c r="C22" s="94" t="s">
        <v>86</v>
      </c>
      <c r="D22" s="94" t="s">
        <v>72</v>
      </c>
      <c r="E22" s="94"/>
      <c r="F22" s="94" t="s">
        <v>11</v>
      </c>
      <c r="G22" s="94"/>
      <c r="H22" s="94" t="s">
        <v>12</v>
      </c>
      <c r="I22" s="94" t="s">
        <v>13</v>
      </c>
      <c r="J22" s="94" t="s">
        <v>14</v>
      </c>
      <c r="K22" s="6"/>
    </row>
    <row r="23" spans="1:11" ht="12.75">
      <c r="A23" s="274" t="s">
        <v>15</v>
      </c>
      <c r="B23" s="274"/>
      <c r="C23" s="96">
        <v>-1740000</v>
      </c>
      <c r="D23" s="96">
        <v>-950000</v>
      </c>
      <c r="E23" s="168"/>
      <c r="F23" s="97"/>
      <c r="G23" s="98"/>
      <c r="H23" s="98"/>
      <c r="I23" s="99"/>
      <c r="J23" s="100"/>
      <c r="K23" s="30">
        <f>IF(J23="","",IF(J23=-2390000,"Correct!","Try again!"))</f>
      </c>
    </row>
    <row r="24" spans="1:11" ht="12.75">
      <c r="A24" s="273" t="s">
        <v>31</v>
      </c>
      <c r="B24" s="273"/>
      <c r="C24" s="101">
        <v>820000</v>
      </c>
      <c r="D24" s="101">
        <v>500000</v>
      </c>
      <c r="E24" s="169"/>
      <c r="F24" s="102"/>
      <c r="G24" s="103"/>
      <c r="H24" s="103"/>
      <c r="I24" s="102"/>
      <c r="J24" s="104"/>
      <c r="K24" s="30">
        <f>IF(J24="","",IF(J24=1025000,"Correct!","Try again!"))</f>
      </c>
    </row>
    <row r="25" spans="1:11" ht="12.75">
      <c r="A25" s="273"/>
      <c r="B25" s="273"/>
      <c r="C25" s="101"/>
      <c r="D25" s="101"/>
      <c r="E25" s="169"/>
      <c r="F25" s="102"/>
      <c r="G25" s="103"/>
      <c r="H25" s="103"/>
      <c r="I25" s="102"/>
      <c r="J25" s="104"/>
      <c r="K25" s="30"/>
    </row>
    <row r="26" spans="1:11" ht="12.75">
      <c r="A26" s="273" t="s">
        <v>84</v>
      </c>
      <c r="B26" s="273"/>
      <c r="C26" s="101">
        <v>104000</v>
      </c>
      <c r="D26" s="101">
        <v>85000</v>
      </c>
      <c r="E26" s="169"/>
      <c r="F26" s="105"/>
      <c r="G26" s="175"/>
      <c r="H26" s="103"/>
      <c r="I26" s="102"/>
      <c r="J26" s="104"/>
      <c r="K26" s="30">
        <f>IF(J26="","",IF(J26=189000,"Correct!","Try again!"))</f>
      </c>
    </row>
    <row r="27" spans="1:11" ht="12.75">
      <c r="A27" s="273" t="s">
        <v>33</v>
      </c>
      <c r="B27" s="273"/>
      <c r="C27" s="101">
        <v>220000</v>
      </c>
      <c r="D27" s="101">
        <v>120000</v>
      </c>
      <c r="E27" s="169"/>
      <c r="F27" s="102"/>
      <c r="G27" s="103"/>
      <c r="H27" s="103"/>
      <c r="I27" s="102"/>
      <c r="J27" s="104"/>
      <c r="K27" s="30">
        <f>IF(J27="","",IF(J27=410000,"Correct!","Try again!"))</f>
      </c>
    </row>
    <row r="28" spans="1:11" ht="12.75">
      <c r="A28" s="272" t="s">
        <v>73</v>
      </c>
      <c r="B28" s="272"/>
      <c r="C28" s="101">
        <v>20000</v>
      </c>
      <c r="D28" s="101">
        <v>15000</v>
      </c>
      <c r="E28" s="169"/>
      <c r="F28" s="102"/>
      <c r="G28" s="103"/>
      <c r="H28" s="103"/>
      <c r="I28" s="102"/>
      <c r="J28" s="104"/>
      <c r="K28" s="30">
        <f>IF(J28="","",IF(J28=35000,"Correct!","Try again!"))</f>
      </c>
    </row>
    <row r="29" spans="1:11" ht="12.75">
      <c r="A29" s="272" t="s">
        <v>85</v>
      </c>
      <c r="B29" s="272"/>
      <c r="C29" s="101">
        <v>-124000</v>
      </c>
      <c r="D29" s="101">
        <v>0</v>
      </c>
      <c r="E29" s="170"/>
      <c r="F29" s="97"/>
      <c r="G29" s="98"/>
      <c r="H29" s="98"/>
      <c r="I29" s="97"/>
      <c r="J29" s="106"/>
      <c r="K29" s="30">
        <f>IF(J29="","",IF(J29=0,"Correct!","Try again!"))</f>
      </c>
    </row>
    <row r="30" spans="1:11" ht="12" thickBot="1">
      <c r="A30" s="273" t="s">
        <v>128</v>
      </c>
      <c r="B30" s="273"/>
      <c r="C30" s="107">
        <f>SUM(C23:C29)</f>
        <v>-700000</v>
      </c>
      <c r="D30" s="107">
        <f>SUM(D23:D29)</f>
        <v>-230000</v>
      </c>
      <c r="E30" s="101"/>
      <c r="F30" s="101"/>
      <c r="G30" s="101"/>
      <c r="H30" s="101"/>
      <c r="I30" s="101"/>
      <c r="J30" s="108"/>
      <c r="K30" s="6"/>
    </row>
    <row r="31" spans="1:11" ht="12" thickTop="1">
      <c r="A31" s="272"/>
      <c r="B31" s="272"/>
      <c r="C31" s="109"/>
      <c r="D31" s="109"/>
      <c r="E31" s="109"/>
      <c r="F31" s="109"/>
      <c r="G31" s="109"/>
      <c r="H31" s="110"/>
      <c r="I31" s="109"/>
      <c r="J31" s="75"/>
      <c r="K31" s="30">
        <f>IF(J31="","",IF(J31=-731000,"Correct!","Try again!"))</f>
      </c>
    </row>
    <row r="32" spans="1:11" ht="11.25">
      <c r="A32" s="272"/>
      <c r="B32" s="272"/>
      <c r="C32" s="272"/>
      <c r="D32" s="109"/>
      <c r="E32" s="109"/>
      <c r="F32" s="109"/>
      <c r="G32" s="109"/>
      <c r="H32" s="110"/>
      <c r="I32" s="109"/>
      <c r="J32" s="109"/>
      <c r="K32" s="30"/>
    </row>
    <row r="33" spans="1:11" ht="12.75">
      <c r="A33" s="272" t="s">
        <v>141</v>
      </c>
      <c r="B33" s="272"/>
      <c r="C33" s="272"/>
      <c r="D33" s="109"/>
      <c r="E33" s="174"/>
      <c r="F33" s="73"/>
      <c r="G33" s="73"/>
      <c r="H33" s="73"/>
      <c r="I33" s="73"/>
      <c r="J33" s="74"/>
      <c r="K33" s="30">
        <f>IF(J33="","",IF(J33=31000,"Correct!","Try again!"))</f>
      </c>
    </row>
    <row r="34" spans="1:11" ht="12" thickBot="1">
      <c r="A34" s="272" t="s">
        <v>142</v>
      </c>
      <c r="B34" s="272"/>
      <c r="C34" s="272"/>
      <c r="D34" s="109"/>
      <c r="E34" s="109"/>
      <c r="F34" s="109"/>
      <c r="G34" s="109"/>
      <c r="H34" s="110"/>
      <c r="I34" s="109"/>
      <c r="J34" s="112"/>
      <c r="K34" s="30">
        <f>IF(J34="","",IF(J34=-700000,"Correct!","Try again!"))</f>
      </c>
    </row>
    <row r="35" spans="1:11" ht="12" thickTop="1">
      <c r="A35" s="272"/>
      <c r="B35" s="272"/>
      <c r="C35" s="109"/>
      <c r="D35" s="109"/>
      <c r="E35" s="109"/>
      <c r="F35" s="109"/>
      <c r="G35" s="109"/>
      <c r="H35" s="110"/>
      <c r="I35" s="109"/>
      <c r="J35" s="109"/>
      <c r="K35" s="30"/>
    </row>
    <row r="36" spans="1:11" ht="12.75">
      <c r="A36" s="272" t="s">
        <v>89</v>
      </c>
      <c r="B36" s="272"/>
      <c r="C36" s="113">
        <v>-2800000</v>
      </c>
      <c r="D36" s="113">
        <v>-345000</v>
      </c>
      <c r="E36" s="171"/>
      <c r="F36" s="114"/>
      <c r="G36" s="114"/>
      <c r="H36" s="114"/>
      <c r="I36" s="114"/>
      <c r="J36" s="115"/>
      <c r="K36" s="30">
        <f>IF(J36="","",IF(J36=-2800000,"Correct!","Try again!"))</f>
      </c>
    </row>
    <row r="37" spans="1:11" ht="12.75">
      <c r="A37" s="272"/>
      <c r="B37" s="272"/>
      <c r="C37" s="113"/>
      <c r="D37" s="113"/>
      <c r="E37" s="172"/>
      <c r="F37" s="114"/>
      <c r="G37" s="114"/>
      <c r="H37" s="102"/>
      <c r="I37" s="114"/>
      <c r="J37" s="115"/>
      <c r="K37" s="30"/>
    </row>
    <row r="38" spans="1:11" ht="12.75">
      <c r="A38" s="272" t="s">
        <v>18</v>
      </c>
      <c r="B38" s="272"/>
      <c r="C38" s="109">
        <f>C30</f>
        <v>-700000</v>
      </c>
      <c r="D38" s="116">
        <f>D30</f>
        <v>-230000</v>
      </c>
      <c r="E38" s="172"/>
      <c r="F38" s="102"/>
      <c r="G38" s="102"/>
      <c r="H38" s="102"/>
      <c r="I38" s="103"/>
      <c r="J38" s="117"/>
      <c r="K38" s="30">
        <f>IF(J38="","",IF(J38=-700000,"Correct!","Try again!"))</f>
      </c>
    </row>
    <row r="39" spans="1:11" ht="12.75">
      <c r="A39" s="272" t="s">
        <v>19</v>
      </c>
      <c r="B39" s="272"/>
      <c r="C39" s="118">
        <v>200000</v>
      </c>
      <c r="D39" s="118">
        <v>25000</v>
      </c>
      <c r="E39" s="173"/>
      <c r="F39" s="119"/>
      <c r="G39" s="119"/>
      <c r="H39" s="119"/>
      <c r="I39" s="120"/>
      <c r="J39" s="121"/>
      <c r="K39" s="30">
        <f>IF(J39="","",IF(J39=200000,"Correct!","Try again!"))</f>
      </c>
    </row>
    <row r="40" spans="1:11" ht="12" thickBot="1">
      <c r="A40" s="272" t="s">
        <v>129</v>
      </c>
      <c r="B40" s="272"/>
      <c r="C40" s="122">
        <f>SUM(C36:C39)</f>
        <v>-3300000</v>
      </c>
      <c r="D40" s="122">
        <f>SUM(D36:D39)</f>
        <v>-550000</v>
      </c>
      <c r="E40" s="128"/>
      <c r="F40" s="110"/>
      <c r="G40" s="110"/>
      <c r="H40" s="110"/>
      <c r="I40" s="110"/>
      <c r="J40" s="123"/>
      <c r="K40" s="30">
        <f>IF(J40="","",IF(J40=-3300000,"Correct!","Try again!"))</f>
      </c>
    </row>
    <row r="41" spans="1:11" ht="12" thickTop="1">
      <c r="A41" s="272"/>
      <c r="B41" s="272"/>
      <c r="C41" s="109"/>
      <c r="D41" s="109"/>
      <c r="E41" s="109"/>
      <c r="F41" s="110"/>
      <c r="G41" s="110"/>
      <c r="H41" s="110"/>
      <c r="I41" s="110"/>
      <c r="J41" s="109"/>
      <c r="K41" s="30"/>
    </row>
    <row r="42" spans="1:11" ht="12.75">
      <c r="A42" s="272" t="s">
        <v>34</v>
      </c>
      <c r="B42" s="272"/>
      <c r="C42" s="113">
        <v>535000</v>
      </c>
      <c r="D42" s="113">
        <v>115000</v>
      </c>
      <c r="E42" s="171"/>
      <c r="F42" s="114"/>
      <c r="G42" s="104"/>
      <c r="H42" s="104"/>
      <c r="I42" s="114"/>
      <c r="J42" s="100"/>
      <c r="K42" s="30">
        <f>IF(J42="","",IF(J42=650000,"Correct!","Try again!"))</f>
      </c>
    </row>
    <row r="43" spans="1:11" ht="12.75">
      <c r="A43" s="272" t="s">
        <v>46</v>
      </c>
      <c r="B43" s="272"/>
      <c r="C43" s="113">
        <v>575000</v>
      </c>
      <c r="D43" s="113">
        <v>215000</v>
      </c>
      <c r="E43" s="172"/>
      <c r="F43" s="97"/>
      <c r="G43" s="98"/>
      <c r="H43" s="98"/>
      <c r="I43" s="97"/>
      <c r="J43" s="104"/>
      <c r="K43" s="30">
        <f>IF(J43="","",IF(J43=790000,"Correct!","Try again!"))</f>
      </c>
    </row>
    <row r="44" spans="1:11" ht="12.75">
      <c r="A44" s="272" t="s">
        <v>30</v>
      </c>
      <c r="B44" s="272"/>
      <c r="C44" s="116">
        <v>990000</v>
      </c>
      <c r="D44" s="116">
        <v>800000</v>
      </c>
      <c r="E44" s="172"/>
      <c r="F44" s="102"/>
      <c r="G44" s="103"/>
      <c r="H44" s="103"/>
      <c r="I44" s="102"/>
      <c r="J44" s="104"/>
      <c r="K44" s="30">
        <f>IF(J44="","",IF(J44=1750000,"Correct!","Try again!"))</f>
      </c>
    </row>
    <row r="45" spans="1:11" ht="12.75">
      <c r="A45" s="272" t="s">
        <v>75</v>
      </c>
      <c r="B45" s="272"/>
      <c r="C45" s="116">
        <v>1420000</v>
      </c>
      <c r="D45" s="116"/>
      <c r="E45" s="172"/>
      <c r="F45" s="102"/>
      <c r="G45" s="103"/>
      <c r="H45" s="103"/>
      <c r="I45" s="102"/>
      <c r="J45" s="98"/>
      <c r="K45" s="30">
        <f>IF(J45="","",IF(J45=0,"Correct!","Try again!"))</f>
      </c>
    </row>
    <row r="46" spans="1:11" ht="12.75">
      <c r="A46" s="272"/>
      <c r="B46" s="272"/>
      <c r="C46" s="116"/>
      <c r="D46" s="116"/>
      <c r="E46" s="172"/>
      <c r="F46" s="102"/>
      <c r="G46" s="103"/>
      <c r="H46" s="103"/>
      <c r="I46" s="103"/>
      <c r="J46" s="177"/>
      <c r="K46" s="30"/>
    </row>
    <row r="47" spans="1:11" ht="12.75">
      <c r="A47" s="272"/>
      <c r="B47" s="272"/>
      <c r="C47" s="116"/>
      <c r="D47" s="116"/>
      <c r="E47" s="172"/>
      <c r="F47" s="102"/>
      <c r="G47" s="103"/>
      <c r="H47" s="103"/>
      <c r="I47" s="103"/>
      <c r="J47" s="177"/>
      <c r="K47" s="30"/>
    </row>
    <row r="48" spans="1:11" ht="12.75">
      <c r="A48" s="272" t="s">
        <v>76</v>
      </c>
      <c r="B48" s="272"/>
      <c r="C48" s="116">
        <v>1025000</v>
      </c>
      <c r="D48" s="116">
        <v>863000</v>
      </c>
      <c r="E48" s="172"/>
      <c r="F48" s="102"/>
      <c r="G48" s="103"/>
      <c r="H48" s="103"/>
      <c r="I48" s="102"/>
      <c r="J48" s="104"/>
      <c r="K48" s="30">
        <f>IF(J48="","",IF(J48=1888000,"Correct!","Try again!"))</f>
      </c>
    </row>
    <row r="49" spans="1:11" ht="12.75">
      <c r="A49" s="272" t="s">
        <v>77</v>
      </c>
      <c r="B49" s="272"/>
      <c r="C49" s="116">
        <v>950000</v>
      </c>
      <c r="D49" s="116">
        <v>107000</v>
      </c>
      <c r="E49" s="172"/>
      <c r="F49" s="102"/>
      <c r="G49" s="103"/>
      <c r="H49" s="103"/>
      <c r="I49" s="102"/>
      <c r="J49" s="104"/>
      <c r="K49" s="30">
        <f>IF(J49="","",IF(J49=1197000,"Correct!","Try again!"))</f>
      </c>
    </row>
    <row r="50" spans="1:11" ht="12.75">
      <c r="A50" s="272" t="s">
        <v>90</v>
      </c>
      <c r="B50" s="272"/>
      <c r="C50" s="116"/>
      <c r="D50" s="116"/>
      <c r="E50" s="173"/>
      <c r="F50" s="119"/>
      <c r="G50" s="124"/>
      <c r="H50" s="124"/>
      <c r="I50" s="97"/>
      <c r="J50" s="125"/>
      <c r="K50" s="30">
        <f>IF(J50="","",IF(J50=225000,"Correct!","Try again!"))</f>
      </c>
    </row>
    <row r="51" spans="1:11" ht="12" thickBot="1">
      <c r="A51" s="272" t="s">
        <v>21</v>
      </c>
      <c r="B51" s="272"/>
      <c r="C51" s="126">
        <f>SUM(C42:C50)</f>
        <v>5495000</v>
      </c>
      <c r="D51" s="126">
        <f>SUM(D42:D50)</f>
        <v>2100000</v>
      </c>
      <c r="E51" s="128"/>
      <c r="F51" s="127"/>
      <c r="G51" s="127"/>
      <c r="H51" s="127"/>
      <c r="I51" s="127"/>
      <c r="J51" s="123"/>
      <c r="K51" s="30">
        <f>IF(J51="","",IF(J51=6500000,"Correct!","Try again!"))</f>
      </c>
    </row>
    <row r="52" spans="1:11" ht="12" thickTop="1">
      <c r="A52" s="272"/>
      <c r="B52" s="272"/>
      <c r="C52" s="128"/>
      <c r="D52" s="128"/>
      <c r="E52" s="128"/>
      <c r="F52" s="127"/>
      <c r="G52" s="127"/>
      <c r="H52" s="127"/>
      <c r="I52" s="127"/>
      <c r="J52" s="128"/>
      <c r="K52" s="30"/>
    </row>
    <row r="53" spans="1:11" ht="12.75">
      <c r="A53" s="272" t="s">
        <v>78</v>
      </c>
      <c r="B53" s="272"/>
      <c r="C53" s="116">
        <v>-450000</v>
      </c>
      <c r="D53" s="116">
        <v>-200000</v>
      </c>
      <c r="E53" s="171"/>
      <c r="F53" s="114"/>
      <c r="G53" s="104"/>
      <c r="H53" s="104"/>
      <c r="I53" s="114"/>
      <c r="J53" s="104"/>
      <c r="K53" s="30">
        <f>IF(J53="","",IF(J53=-650000,"Correct!","Try again!"))</f>
      </c>
    </row>
    <row r="54" spans="1:11" ht="12.75">
      <c r="A54" s="272" t="s">
        <v>79</v>
      </c>
      <c r="B54" s="272"/>
      <c r="C54" s="116">
        <v>-545000</v>
      </c>
      <c r="D54" s="116">
        <v>-450000</v>
      </c>
      <c r="E54" s="172"/>
      <c r="F54" s="114"/>
      <c r="G54" s="104"/>
      <c r="H54" s="104"/>
      <c r="I54" s="97"/>
      <c r="J54" s="104"/>
      <c r="K54" s="30">
        <f>IF(J54="","",IF(J54=-995000,"Correct!","Try again!"))</f>
      </c>
    </row>
    <row r="55" spans="1:11" ht="12.75">
      <c r="A55" s="272" t="s">
        <v>91</v>
      </c>
      <c r="B55" s="272"/>
      <c r="C55" s="116"/>
      <c r="D55" s="116"/>
      <c r="E55" s="172"/>
      <c r="F55" s="114"/>
      <c r="G55" s="104"/>
      <c r="H55" s="104"/>
      <c r="I55" s="102"/>
      <c r="J55" s="104"/>
      <c r="K55" s="6"/>
    </row>
    <row r="56" spans="1:11" ht="12.75">
      <c r="A56" s="272"/>
      <c r="B56" s="272"/>
      <c r="C56" s="116"/>
      <c r="D56" s="116"/>
      <c r="E56" s="172"/>
      <c r="F56" s="114"/>
      <c r="G56" s="104"/>
      <c r="H56" s="104"/>
      <c r="I56" s="129"/>
      <c r="J56" s="104"/>
      <c r="K56" s="30"/>
    </row>
    <row r="57" spans="1:11" ht="13.5" thickBot="1">
      <c r="A57" s="272" t="s">
        <v>92</v>
      </c>
      <c r="B57" s="272"/>
      <c r="C57" s="272"/>
      <c r="D57" s="116"/>
      <c r="E57" s="172"/>
      <c r="F57" s="114"/>
      <c r="G57" s="104"/>
      <c r="H57" s="104"/>
      <c r="I57" s="131"/>
      <c r="J57" s="104"/>
      <c r="K57" s="30">
        <f>IF(J57="","",IF(J57=-355000,"Correct!","Try again!"))</f>
      </c>
    </row>
    <row r="58" spans="1:11" ht="13.5" thickTop="1">
      <c r="A58" s="272" t="s">
        <v>23</v>
      </c>
      <c r="B58" s="272"/>
      <c r="C58" s="127">
        <v>-900000</v>
      </c>
      <c r="D58" s="116">
        <v>-800000</v>
      </c>
      <c r="E58" s="172"/>
      <c r="F58" s="102"/>
      <c r="G58" s="103"/>
      <c r="H58" s="103"/>
      <c r="I58" s="114"/>
      <c r="J58" s="104"/>
      <c r="K58" s="30">
        <f>IF(J58="","",IF(J58=-900000,"Correct!","Try again!"))</f>
      </c>
    </row>
    <row r="59" spans="1:11" ht="12.75">
      <c r="A59" s="272" t="s">
        <v>32</v>
      </c>
      <c r="B59" s="272"/>
      <c r="C59" s="127">
        <v>-300000</v>
      </c>
      <c r="D59" s="116">
        <v>-100000</v>
      </c>
      <c r="E59" s="172"/>
      <c r="F59" s="102"/>
      <c r="G59" s="103"/>
      <c r="H59" s="103"/>
      <c r="I59" s="102"/>
      <c r="J59" s="104"/>
      <c r="K59" s="30">
        <f>IF(J59="","",IF(J59=-300000,"Correct!","Try again!"))</f>
      </c>
    </row>
    <row r="60" spans="1:11" ht="12.75">
      <c r="A60" s="272" t="s">
        <v>93</v>
      </c>
      <c r="B60" s="272"/>
      <c r="C60" s="118">
        <f>C40</f>
        <v>-3300000</v>
      </c>
      <c r="D60" s="118">
        <f>D40</f>
        <v>-550000</v>
      </c>
      <c r="E60" s="181"/>
      <c r="F60" s="130"/>
      <c r="G60" s="180"/>
      <c r="H60" s="129"/>
      <c r="I60" s="97"/>
      <c r="J60" s="125"/>
      <c r="K60" s="30">
        <f>IF(J60="","",IF(J60=-3300000,"Correct!","Try again!"))</f>
      </c>
    </row>
    <row r="61" spans="1:11" ht="13.5" thickBot="1">
      <c r="A61" s="272" t="s">
        <v>24</v>
      </c>
      <c r="B61" s="272"/>
      <c r="C61" s="122">
        <f>SUM(C53:C60)</f>
        <v>-5495000</v>
      </c>
      <c r="D61" s="122">
        <f>SUM(D53:D60)</f>
        <v>-2100000</v>
      </c>
      <c r="E61" s="128"/>
      <c r="F61" s="178"/>
      <c r="G61" s="110"/>
      <c r="H61" s="178"/>
      <c r="I61" s="110"/>
      <c r="J61" s="123"/>
      <c r="K61" s="30"/>
    </row>
    <row r="62" spans="1:11" ht="12.75" thickTop="1">
      <c r="A62" s="272"/>
      <c r="B62" s="272"/>
      <c r="C62" s="6"/>
      <c r="D62" s="6"/>
      <c r="E62" s="6"/>
      <c r="F62" s="179">
        <f>IF(F61="","",IF(F61=2234000,"Correct!","Try again!"))</f>
      </c>
      <c r="G62" s="182"/>
      <c r="H62" s="179">
        <f>IF(H61="","",IF(H61=2234000,"Correct!","Try again!"))</f>
      </c>
      <c r="I62" s="6"/>
      <c r="J62" s="179">
        <f>IF(J61="","",IF(J61=-6500000,"Correct!","Try again!"))</f>
      </c>
      <c r="K62" s="6"/>
    </row>
    <row r="63" spans="1:11" ht="11.25">
      <c r="A63" s="272" t="s">
        <v>25</v>
      </c>
      <c r="B63" s="272"/>
      <c r="C63" s="272"/>
      <c r="D63" s="6"/>
      <c r="E63" s="6"/>
      <c r="F63" s="15"/>
      <c r="G63" s="15"/>
      <c r="H63" s="15"/>
      <c r="I63" s="15"/>
      <c r="J63" s="6"/>
      <c r="K63" s="6"/>
    </row>
    <row r="64" spans="1:7" ht="12">
      <c r="A64" s="7"/>
      <c r="B64" s="7"/>
      <c r="C64" s="7"/>
      <c r="D64" s="7"/>
      <c r="E64" s="7"/>
      <c r="F64" s="7"/>
      <c r="G64" s="7"/>
    </row>
    <row r="65" spans="1:7" ht="12">
      <c r="A65" s="7"/>
      <c r="B65" s="7"/>
      <c r="C65" s="7"/>
      <c r="D65" s="7"/>
      <c r="E65" s="7"/>
      <c r="F65" s="7"/>
      <c r="G65" s="7"/>
    </row>
    <row r="66" spans="1:7" ht="12">
      <c r="A66" s="7"/>
      <c r="B66" s="7"/>
      <c r="C66" s="7"/>
      <c r="D66" s="7"/>
      <c r="E66" s="7"/>
      <c r="F66" s="7"/>
      <c r="G66" s="7"/>
    </row>
    <row r="67" spans="1:7" ht="12">
      <c r="A67" s="7"/>
      <c r="B67" s="7"/>
      <c r="C67" s="7"/>
      <c r="D67" s="7"/>
      <c r="E67" s="7"/>
      <c r="F67" s="7"/>
      <c r="G67" s="7"/>
    </row>
    <row r="68" spans="1:7" ht="12">
      <c r="A68" s="7"/>
      <c r="B68" s="7"/>
      <c r="C68" s="7"/>
      <c r="D68" s="7"/>
      <c r="E68" s="7"/>
      <c r="F68" s="7"/>
      <c r="G68" s="7"/>
    </row>
    <row r="69" spans="1:7" ht="12">
      <c r="A69" s="7"/>
      <c r="B69" s="7"/>
      <c r="C69" s="7"/>
      <c r="D69" s="7"/>
      <c r="E69" s="7"/>
      <c r="F69" s="7"/>
      <c r="G69" s="7"/>
    </row>
    <row r="70" spans="1:7" ht="12">
      <c r="A70" s="7"/>
      <c r="B70" s="7"/>
      <c r="C70" s="7"/>
      <c r="D70" s="7"/>
      <c r="E70" s="7"/>
      <c r="F70" s="7"/>
      <c r="G70" s="7"/>
    </row>
    <row r="71" spans="1:7" ht="12">
      <c r="A71" s="7"/>
      <c r="B71" s="7"/>
      <c r="C71" s="7"/>
      <c r="D71" s="7"/>
      <c r="E71" s="7"/>
      <c r="F71" s="7"/>
      <c r="G71" s="7"/>
    </row>
    <row r="72" spans="1:7" ht="12">
      <c r="A72" s="7"/>
      <c r="B72" s="7"/>
      <c r="C72" s="7"/>
      <c r="D72" s="7"/>
      <c r="E72" s="7"/>
      <c r="F72" s="7"/>
      <c r="G72" s="7"/>
    </row>
    <row r="73" spans="1:7" ht="12">
      <c r="A73" s="7"/>
      <c r="B73" s="7"/>
      <c r="C73" s="7"/>
      <c r="D73" s="7"/>
      <c r="E73" s="7"/>
      <c r="F73" s="7"/>
      <c r="G73" s="7"/>
    </row>
    <row r="74" spans="1:7" ht="12">
      <c r="A74" s="7"/>
      <c r="B74" s="7"/>
      <c r="C74" s="7"/>
      <c r="D74" s="7"/>
      <c r="E74" s="7"/>
      <c r="F74" s="7"/>
      <c r="G74" s="7"/>
    </row>
    <row r="75" spans="1:7" ht="12">
      <c r="A75" s="7"/>
      <c r="B75" s="7"/>
      <c r="C75" s="7"/>
      <c r="D75" s="7"/>
      <c r="E75" s="7"/>
      <c r="F75" s="7"/>
      <c r="G75" s="7"/>
    </row>
    <row r="76" spans="1:7" ht="12">
      <c r="A76" s="7"/>
      <c r="B76" s="7"/>
      <c r="C76" s="7"/>
      <c r="D76" s="7"/>
      <c r="E76" s="7"/>
      <c r="F76" s="7"/>
      <c r="G76" s="7"/>
    </row>
    <row r="77" spans="1:7" ht="12">
      <c r="A77" s="7"/>
      <c r="B77" s="7"/>
      <c r="C77" s="7"/>
      <c r="D77" s="7"/>
      <c r="E77" s="7"/>
      <c r="F77" s="7"/>
      <c r="G77" s="7"/>
    </row>
    <row r="78" spans="1:7" ht="12">
      <c r="A78" s="7"/>
      <c r="B78" s="7"/>
      <c r="C78" s="7"/>
      <c r="D78" s="7"/>
      <c r="E78" s="7"/>
      <c r="F78" s="7"/>
      <c r="G78" s="7"/>
    </row>
    <row r="79" spans="1:7" ht="12">
      <c r="A79" s="7"/>
      <c r="B79" s="7"/>
      <c r="C79" s="7"/>
      <c r="D79" s="7"/>
      <c r="E79" s="7"/>
      <c r="F79" s="7"/>
      <c r="G79" s="7"/>
    </row>
    <row r="80" spans="1:7" ht="12">
      <c r="A80" s="7"/>
      <c r="B80" s="7"/>
      <c r="C80" s="7"/>
      <c r="D80" s="7"/>
      <c r="E80" s="7"/>
      <c r="F80" s="7"/>
      <c r="G80" s="7"/>
    </row>
    <row r="81" spans="1:7" ht="12">
      <c r="A81" s="7"/>
      <c r="B81" s="7"/>
      <c r="C81" s="7"/>
      <c r="D81" s="7"/>
      <c r="E81" s="7"/>
      <c r="F81" s="7"/>
      <c r="G81" s="7"/>
    </row>
    <row r="82" spans="1:7" ht="12">
      <c r="A82" s="7"/>
      <c r="B82" s="7"/>
      <c r="C82" s="7"/>
      <c r="D82" s="7"/>
      <c r="E82" s="7"/>
      <c r="F82" s="7"/>
      <c r="G82" s="7"/>
    </row>
    <row r="83" spans="1:7" ht="12">
      <c r="A83" s="7"/>
      <c r="B83" s="7"/>
      <c r="C83" s="7"/>
      <c r="D83" s="7"/>
      <c r="E83" s="7"/>
      <c r="F83" s="7"/>
      <c r="G83" s="7"/>
    </row>
    <row r="84" spans="1:7" ht="12">
      <c r="A84" s="7"/>
      <c r="B84" s="7"/>
      <c r="C84" s="7"/>
      <c r="D84" s="7"/>
      <c r="E84" s="7"/>
      <c r="F84" s="7"/>
      <c r="G84" s="7"/>
    </row>
    <row r="85" spans="1:7" ht="12">
      <c r="A85" s="7"/>
      <c r="B85" s="7"/>
      <c r="C85" s="7"/>
      <c r="D85" s="7"/>
      <c r="E85" s="7"/>
      <c r="F85" s="7"/>
      <c r="G85" s="7"/>
    </row>
    <row r="86" spans="1:7" ht="12">
      <c r="A86" s="7"/>
      <c r="B86" s="7"/>
      <c r="C86" s="7"/>
      <c r="D86" s="7"/>
      <c r="E86" s="7"/>
      <c r="F86" s="7"/>
      <c r="G86" s="7"/>
    </row>
    <row r="87" spans="1:7" ht="12">
      <c r="A87" s="7"/>
      <c r="B87" s="7"/>
      <c r="C87" s="7"/>
      <c r="D87" s="7"/>
      <c r="E87" s="7"/>
      <c r="F87" s="7"/>
      <c r="G87" s="7"/>
    </row>
    <row r="88" spans="1:7" ht="12">
      <c r="A88" s="7"/>
      <c r="B88" s="7"/>
      <c r="C88" s="7"/>
      <c r="D88" s="7"/>
      <c r="E88" s="7"/>
      <c r="F88" s="7"/>
      <c r="G88" s="7"/>
    </row>
    <row r="89" spans="1:7" ht="12">
      <c r="A89" s="7"/>
      <c r="B89" s="7"/>
      <c r="C89" s="7"/>
      <c r="D89" s="7"/>
      <c r="E89" s="7"/>
      <c r="F89" s="7"/>
      <c r="G89" s="7"/>
    </row>
    <row r="90" spans="1:7" ht="12">
      <c r="A90" s="7"/>
      <c r="B90" s="7"/>
      <c r="C90" s="7"/>
      <c r="D90" s="7"/>
      <c r="E90" s="7"/>
      <c r="F90" s="7"/>
      <c r="G90" s="7"/>
    </row>
    <row r="91" spans="1:7" ht="12">
      <c r="A91" s="7"/>
      <c r="B91" s="7"/>
      <c r="C91" s="7"/>
      <c r="D91" s="7"/>
      <c r="E91" s="7"/>
      <c r="F91" s="7"/>
      <c r="G91" s="7"/>
    </row>
    <row r="92" spans="1:7" ht="12">
      <c r="A92" s="7"/>
      <c r="B92" s="7"/>
      <c r="C92" s="7"/>
      <c r="D92" s="7"/>
      <c r="E92" s="7"/>
      <c r="F92" s="7"/>
      <c r="G92" s="7"/>
    </row>
    <row r="93" spans="1:7" ht="12">
      <c r="A93" s="7"/>
      <c r="B93" s="7"/>
      <c r="C93" s="7"/>
      <c r="D93" s="7"/>
      <c r="E93" s="7"/>
      <c r="F93" s="7"/>
      <c r="G93" s="7"/>
    </row>
    <row r="94" spans="1:7" ht="12">
      <c r="A94" s="7"/>
      <c r="B94" s="7"/>
      <c r="C94" s="7"/>
      <c r="D94" s="7"/>
      <c r="E94" s="7"/>
      <c r="F94" s="7"/>
      <c r="G94" s="7"/>
    </row>
    <row r="95" spans="1:7" ht="12">
      <c r="A95" s="7"/>
      <c r="B95" s="7"/>
      <c r="C95" s="7"/>
      <c r="D95" s="7"/>
      <c r="E95" s="7"/>
      <c r="F95" s="7"/>
      <c r="G95" s="7"/>
    </row>
    <row r="96" spans="1:7" ht="12">
      <c r="A96" s="7"/>
      <c r="B96" s="7"/>
      <c r="C96" s="7"/>
      <c r="D96" s="7"/>
      <c r="E96" s="7"/>
      <c r="F96" s="7"/>
      <c r="G96" s="7"/>
    </row>
    <row r="97" spans="1:7" ht="12">
      <c r="A97" s="7"/>
      <c r="B97" s="7"/>
      <c r="C97" s="7"/>
      <c r="D97" s="7"/>
      <c r="E97" s="7"/>
      <c r="F97" s="7"/>
      <c r="G97" s="7"/>
    </row>
    <row r="98" spans="1:7" ht="12">
      <c r="A98" s="7"/>
      <c r="B98" s="7"/>
      <c r="C98" s="7"/>
      <c r="D98" s="7"/>
      <c r="E98" s="7"/>
      <c r="F98" s="7"/>
      <c r="G98" s="7"/>
    </row>
    <row r="99" spans="1:7" ht="12">
      <c r="A99" s="7"/>
      <c r="B99" s="7"/>
      <c r="C99" s="7"/>
      <c r="D99" s="7"/>
      <c r="E99" s="7"/>
      <c r="F99" s="7"/>
      <c r="G99" s="7"/>
    </row>
  </sheetData>
  <sheetProtection password="C690" sheet="1" objects="1" scenarios="1" selectLockedCells="1"/>
  <mergeCells count="56">
    <mergeCell ref="A17:J17"/>
    <mergeCell ref="A16:J16"/>
    <mergeCell ref="A13:E13"/>
    <mergeCell ref="A63:C63"/>
    <mergeCell ref="A60:B60"/>
    <mergeCell ref="A59:B59"/>
    <mergeCell ref="A58:B58"/>
    <mergeCell ref="F21:H21"/>
    <mergeCell ref="F20:H20"/>
    <mergeCell ref="A47:B47"/>
    <mergeCell ref="A46:B46"/>
    <mergeCell ref="A57:C57"/>
    <mergeCell ref="A56:B56"/>
    <mergeCell ref="A55:B55"/>
    <mergeCell ref="A54:B54"/>
    <mergeCell ref="A53:B53"/>
    <mergeCell ref="A52:B52"/>
    <mergeCell ref="A51:B51"/>
    <mergeCell ref="A50:B50"/>
    <mergeCell ref="A49:B49"/>
    <mergeCell ref="A48:B48"/>
    <mergeCell ref="A35:B35"/>
    <mergeCell ref="A45:B45"/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C3:D3"/>
    <mergeCell ref="C2:D2"/>
    <mergeCell ref="C1:D1"/>
    <mergeCell ref="A28:B28"/>
    <mergeCell ref="A27:B27"/>
    <mergeCell ref="A26:B26"/>
    <mergeCell ref="A25:B25"/>
    <mergeCell ref="A24:B24"/>
    <mergeCell ref="A23:B23"/>
    <mergeCell ref="A18:J18"/>
    <mergeCell ref="A8:E8"/>
    <mergeCell ref="A7:E7"/>
    <mergeCell ref="A62:B62"/>
    <mergeCell ref="A61:B61"/>
    <mergeCell ref="A34:C34"/>
    <mergeCell ref="A33:C33"/>
    <mergeCell ref="A32:C32"/>
    <mergeCell ref="A31:B31"/>
    <mergeCell ref="A30:B30"/>
    <mergeCell ref="A29:B29"/>
    <mergeCell ref="A12:E12"/>
    <mergeCell ref="A11:E11"/>
    <mergeCell ref="A10:E10"/>
    <mergeCell ref="A9:E9"/>
  </mergeCells>
  <dataValidations count="1">
    <dataValidation type="list" allowBlank="1" showInputMessage="1" showErrorMessage="1" sqref="E23:E29 E33 E36:E39 E42:E50 G23:G29 G33 G36:G39 G42:G50 E53:E60 G53:G60">
      <formula1>"[A],[D],[E],[G],[*G],[I],[S],[TI]"</formula1>
    </dataValidation>
  </dataValidations>
  <printOptions horizontalCentered="1"/>
  <pageMargins left="0.25" right="0.25" top="0.63" bottom="0.51" header="0.47" footer="0.5"/>
  <pageSetup horizontalDpi="300" verticalDpi="300" orientation="portrait" scale="84" r:id="rId3"/>
  <rowBreaks count="1" manualBreakCount="1">
    <brk id="10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25" width="12.7109375" style="0" customWidth="1"/>
  </cols>
  <sheetData>
    <row r="1" spans="1:2" ht="12.75">
      <c r="A1" s="282" t="s">
        <v>60</v>
      </c>
      <c r="B1" s="282"/>
    </row>
    <row r="3" spans="1:7" ht="12.75">
      <c r="A3" s="281" t="s">
        <v>61</v>
      </c>
      <c r="B3" s="281"/>
      <c r="C3" s="281"/>
      <c r="D3" s="281"/>
      <c r="E3" s="281"/>
      <c r="F3" s="21"/>
      <c r="G3" s="18"/>
    </row>
    <row r="4" spans="1:7" ht="12.75">
      <c r="A4" s="281" t="s">
        <v>62</v>
      </c>
      <c r="B4" s="281"/>
      <c r="C4" s="281"/>
      <c r="D4" s="281"/>
      <c r="E4" s="281"/>
      <c r="F4" s="21">
        <v>0.8</v>
      </c>
      <c r="G4" s="18"/>
    </row>
    <row r="5" spans="1:7" ht="12.75">
      <c r="A5" s="281" t="s">
        <v>63</v>
      </c>
      <c r="B5" s="281"/>
      <c r="C5" s="281"/>
      <c r="D5" s="281"/>
      <c r="E5" s="281"/>
      <c r="F5" s="40">
        <v>1200000</v>
      </c>
      <c r="G5" s="18"/>
    </row>
    <row r="6" spans="1:7" ht="12.75">
      <c r="A6" s="281" t="s">
        <v>64</v>
      </c>
      <c r="B6" s="281"/>
      <c r="C6" s="281"/>
      <c r="D6" s="281"/>
      <c r="E6" s="281"/>
      <c r="F6" s="40">
        <v>925000</v>
      </c>
      <c r="G6" s="18"/>
    </row>
    <row r="7" spans="1:7" ht="12.75">
      <c r="A7" s="281" t="s">
        <v>123</v>
      </c>
      <c r="B7" s="281"/>
      <c r="C7" s="281"/>
      <c r="D7" s="281"/>
      <c r="E7" s="281"/>
      <c r="F7" s="40">
        <v>1500000</v>
      </c>
      <c r="G7" s="18"/>
    </row>
    <row r="8" spans="1:7" ht="12.75">
      <c r="A8" s="281" t="s">
        <v>65</v>
      </c>
      <c r="B8" s="281"/>
      <c r="C8" s="281"/>
      <c r="D8" s="281"/>
      <c r="E8" s="281"/>
      <c r="F8" s="25">
        <v>350000</v>
      </c>
      <c r="G8" s="18"/>
    </row>
    <row r="9" spans="1:7" ht="12.75">
      <c r="A9" s="281" t="s">
        <v>66</v>
      </c>
      <c r="B9" s="281"/>
      <c r="C9" s="281"/>
      <c r="D9" s="281"/>
      <c r="E9" s="281"/>
      <c r="F9" s="26">
        <v>5</v>
      </c>
      <c r="G9" s="18"/>
    </row>
    <row r="10" spans="1:7" ht="12.75">
      <c r="A10" s="281"/>
      <c r="B10" s="281"/>
      <c r="C10" s="281"/>
      <c r="D10" s="281"/>
      <c r="E10" s="281"/>
      <c r="F10" s="18"/>
      <c r="G10" s="18"/>
    </row>
    <row r="11" spans="1:7" ht="12.75">
      <c r="A11" s="280" t="s">
        <v>133</v>
      </c>
      <c r="B11" s="281"/>
      <c r="C11" s="281"/>
      <c r="D11" s="281"/>
      <c r="E11" s="281"/>
      <c r="F11" s="18"/>
      <c r="G11" s="18"/>
    </row>
    <row r="12" spans="1:7" ht="12.75">
      <c r="A12" s="18"/>
      <c r="B12" s="78"/>
      <c r="C12" s="78"/>
      <c r="D12" s="78"/>
      <c r="E12" s="78" t="s">
        <v>69</v>
      </c>
      <c r="F12" s="18"/>
      <c r="G12" s="18"/>
    </row>
    <row r="13" spans="1:7" ht="12.75">
      <c r="A13" s="18"/>
      <c r="B13" s="78"/>
      <c r="C13" s="78"/>
      <c r="D13" s="78" t="s">
        <v>124</v>
      </c>
      <c r="E13" s="78" t="s">
        <v>70</v>
      </c>
      <c r="F13" s="18"/>
      <c r="G13" s="18"/>
    </row>
    <row r="14" spans="1:7" ht="12.75">
      <c r="A14" s="18"/>
      <c r="B14" s="78"/>
      <c r="C14" s="78"/>
      <c r="D14" s="78" t="s">
        <v>67</v>
      </c>
      <c r="E14" s="78" t="s">
        <v>124</v>
      </c>
      <c r="F14" s="18"/>
      <c r="G14" s="18"/>
    </row>
    <row r="15" spans="1:7" ht="12.75">
      <c r="A15" s="18"/>
      <c r="B15" s="78"/>
      <c r="C15" s="78" t="s">
        <v>124</v>
      </c>
      <c r="D15" s="78" t="s">
        <v>29</v>
      </c>
      <c r="E15" s="78" t="s">
        <v>30</v>
      </c>
      <c r="F15" s="18"/>
      <c r="G15" s="18"/>
    </row>
    <row r="16" spans="1:7" ht="12.75">
      <c r="A16" s="18"/>
      <c r="B16" s="47" t="s">
        <v>28</v>
      </c>
      <c r="C16" s="47" t="s">
        <v>44</v>
      </c>
      <c r="D16" s="47" t="s">
        <v>68</v>
      </c>
      <c r="E16" s="47" t="s">
        <v>71</v>
      </c>
      <c r="F16" s="18"/>
      <c r="G16" s="18"/>
    </row>
    <row r="17" spans="1:7" ht="12.75">
      <c r="A17" s="18"/>
      <c r="B17" s="24">
        <v>2011</v>
      </c>
      <c r="C17" s="80">
        <v>125000</v>
      </c>
      <c r="D17" s="80">
        <v>80000</v>
      </c>
      <c r="E17" s="41">
        <v>0.25</v>
      </c>
      <c r="F17" s="18"/>
      <c r="G17" s="18"/>
    </row>
    <row r="18" spans="1:7" ht="12.75">
      <c r="A18" s="18"/>
      <c r="B18" s="24">
        <v>2012</v>
      </c>
      <c r="C18" s="79">
        <v>220000</v>
      </c>
      <c r="D18" s="79">
        <v>125000</v>
      </c>
      <c r="E18" s="42">
        <v>0.28</v>
      </c>
      <c r="F18" s="18"/>
      <c r="G18" s="18"/>
    </row>
    <row r="19" spans="1:7" ht="12.75">
      <c r="A19" s="18"/>
      <c r="B19" s="24">
        <v>2013</v>
      </c>
      <c r="C19" s="79">
        <v>300000</v>
      </c>
      <c r="D19" s="79">
        <v>160000</v>
      </c>
      <c r="E19" s="42">
        <v>0.25</v>
      </c>
      <c r="F19" s="18"/>
      <c r="G19" s="18"/>
    </row>
    <row r="20" spans="1:7" ht="12.75">
      <c r="A20" s="17"/>
      <c r="B20" s="17"/>
      <c r="C20" s="17"/>
      <c r="D20" s="18"/>
      <c r="E20" s="18"/>
      <c r="F20" s="18"/>
      <c r="G20" s="18"/>
    </row>
    <row r="21" spans="1:7" ht="12.75">
      <c r="A21" s="17"/>
      <c r="B21" s="17"/>
      <c r="C21" s="17"/>
      <c r="D21" s="18"/>
      <c r="E21" s="18"/>
      <c r="F21" s="18"/>
      <c r="G21" s="18"/>
    </row>
    <row r="22" spans="1:7" ht="12.75">
      <c r="A22" s="280" t="s">
        <v>134</v>
      </c>
      <c r="B22" s="280"/>
      <c r="C22" s="280"/>
      <c r="D22" s="280"/>
      <c r="E22" s="18"/>
      <c r="F22" s="18"/>
      <c r="G22" s="18"/>
    </row>
    <row r="23" spans="1:7" ht="12.75">
      <c r="A23" s="280"/>
      <c r="B23" s="280"/>
      <c r="C23" s="280"/>
      <c r="D23" s="280"/>
      <c r="E23" s="22"/>
      <c r="F23" s="22"/>
      <c r="G23" s="18"/>
    </row>
    <row r="24" spans="1:7" ht="12.75">
      <c r="A24" s="280"/>
      <c r="B24" s="280"/>
      <c r="C24" s="280"/>
      <c r="D24" s="280"/>
      <c r="E24" s="47" t="s">
        <v>86</v>
      </c>
      <c r="F24" s="47" t="s">
        <v>72</v>
      </c>
      <c r="G24" s="18"/>
    </row>
    <row r="25" spans="1:7" ht="12.75">
      <c r="A25" s="280" t="s">
        <v>15</v>
      </c>
      <c r="B25" s="280"/>
      <c r="C25" s="280"/>
      <c r="D25" s="280"/>
      <c r="E25" s="83">
        <v>-1740000</v>
      </c>
      <c r="F25" s="83">
        <v>-950000</v>
      </c>
      <c r="G25" s="18"/>
    </row>
    <row r="26" spans="1:7" ht="12.75">
      <c r="A26" s="280" t="s">
        <v>31</v>
      </c>
      <c r="B26" s="280"/>
      <c r="C26" s="280"/>
      <c r="D26" s="280"/>
      <c r="E26" s="81">
        <v>820000</v>
      </c>
      <c r="F26" s="81">
        <v>500000</v>
      </c>
      <c r="G26" s="18"/>
    </row>
    <row r="27" spans="1:7" ht="12.75">
      <c r="A27" s="280" t="s">
        <v>84</v>
      </c>
      <c r="B27" s="280"/>
      <c r="C27" s="280"/>
      <c r="D27" s="280"/>
      <c r="E27" s="81">
        <v>104000</v>
      </c>
      <c r="F27" s="81">
        <v>85000</v>
      </c>
      <c r="G27" s="18"/>
    </row>
    <row r="28" spans="1:7" ht="12.75">
      <c r="A28" s="280" t="s">
        <v>33</v>
      </c>
      <c r="B28" s="280"/>
      <c r="C28" s="280"/>
      <c r="D28" s="280"/>
      <c r="E28" s="81">
        <v>220000</v>
      </c>
      <c r="F28" s="81">
        <v>120000</v>
      </c>
      <c r="G28" s="18"/>
    </row>
    <row r="29" spans="1:7" ht="12.75">
      <c r="A29" s="280" t="s">
        <v>73</v>
      </c>
      <c r="B29" s="280"/>
      <c r="C29" s="280"/>
      <c r="D29" s="280"/>
      <c r="E29" s="81">
        <v>20000</v>
      </c>
      <c r="F29" s="81">
        <v>15000</v>
      </c>
      <c r="G29" s="18"/>
    </row>
    <row r="30" spans="1:7" ht="12.75">
      <c r="A30" s="280" t="s">
        <v>74</v>
      </c>
      <c r="B30" s="280"/>
      <c r="C30" s="280"/>
      <c r="D30" s="280"/>
      <c r="E30" s="81">
        <v>-124000</v>
      </c>
      <c r="F30" s="81">
        <v>0</v>
      </c>
      <c r="G30" s="18"/>
    </row>
    <row r="31" spans="1:7" ht="13.5" thickBot="1">
      <c r="A31" s="280" t="s">
        <v>125</v>
      </c>
      <c r="B31" s="280"/>
      <c r="C31" s="280"/>
      <c r="D31" s="280"/>
      <c r="E31" s="84">
        <f>SUM(E25:E30)</f>
        <v>-700000</v>
      </c>
      <c r="F31" s="84">
        <f>SUM(F25:F30)</f>
        <v>-230000</v>
      </c>
      <c r="G31" s="18"/>
    </row>
    <row r="32" spans="1:7" ht="13.5" thickTop="1">
      <c r="A32" s="280"/>
      <c r="B32" s="280"/>
      <c r="C32" s="280"/>
      <c r="D32" s="280"/>
      <c r="E32" s="81"/>
      <c r="F32" s="81"/>
      <c r="G32" s="18"/>
    </row>
    <row r="33" spans="1:7" ht="12.75">
      <c r="A33" s="280" t="s">
        <v>135</v>
      </c>
      <c r="B33" s="281"/>
      <c r="C33" s="281"/>
      <c r="D33" s="281"/>
      <c r="E33" s="85">
        <v>-2800000</v>
      </c>
      <c r="F33" s="85">
        <v>-345000</v>
      </c>
      <c r="G33" s="18"/>
    </row>
    <row r="34" spans="1:7" ht="12.75">
      <c r="A34" s="281" t="s">
        <v>17</v>
      </c>
      <c r="B34" s="281"/>
      <c r="C34" s="281"/>
      <c r="D34" s="281"/>
      <c r="E34" s="81">
        <v>-700000</v>
      </c>
      <c r="F34" s="81">
        <v>-230000</v>
      </c>
      <c r="G34" s="18"/>
    </row>
    <row r="35" spans="1:7" ht="12.75">
      <c r="A35" s="281" t="s">
        <v>26</v>
      </c>
      <c r="B35" s="281"/>
      <c r="C35" s="281"/>
      <c r="D35" s="281"/>
      <c r="E35" s="81">
        <v>200000</v>
      </c>
      <c r="F35" s="81">
        <v>25000</v>
      </c>
      <c r="G35" s="18"/>
    </row>
    <row r="36" spans="1:7" ht="13.5" thickBot="1">
      <c r="A36" s="280" t="s">
        <v>136</v>
      </c>
      <c r="B36" s="281"/>
      <c r="C36" s="281"/>
      <c r="D36" s="281"/>
      <c r="E36" s="84">
        <f>SUM(E33:E35)</f>
        <v>-3300000</v>
      </c>
      <c r="F36" s="84">
        <f>SUM(F33:F35)</f>
        <v>-550000</v>
      </c>
      <c r="G36" s="18"/>
    </row>
    <row r="37" spans="1:7" ht="13.5" thickTop="1">
      <c r="A37" s="281"/>
      <c r="B37" s="281"/>
      <c r="C37" s="281"/>
      <c r="D37" s="281"/>
      <c r="E37" s="82"/>
      <c r="F37" s="82"/>
      <c r="G37" s="18"/>
    </row>
    <row r="38" spans="1:7" ht="12.75">
      <c r="A38" s="281" t="s">
        <v>34</v>
      </c>
      <c r="B38" s="281"/>
      <c r="C38" s="281"/>
      <c r="D38" s="281"/>
      <c r="E38" s="83">
        <v>535000</v>
      </c>
      <c r="F38" s="83">
        <v>115000</v>
      </c>
      <c r="G38" s="18"/>
    </row>
    <row r="39" spans="1:7" ht="12.75">
      <c r="A39" s="281" t="s">
        <v>46</v>
      </c>
      <c r="B39" s="281"/>
      <c r="C39" s="281"/>
      <c r="D39" s="281"/>
      <c r="E39" s="43">
        <v>575000</v>
      </c>
      <c r="F39" s="43">
        <v>215000</v>
      </c>
      <c r="G39" s="18"/>
    </row>
    <row r="40" spans="1:7" ht="12.75">
      <c r="A40" s="281" t="s">
        <v>20</v>
      </c>
      <c r="B40" s="281"/>
      <c r="C40" s="281"/>
      <c r="D40" s="281"/>
      <c r="E40" s="81">
        <v>990000</v>
      </c>
      <c r="F40" s="81">
        <v>800000</v>
      </c>
      <c r="G40" s="18"/>
    </row>
    <row r="41" spans="1:7" ht="12.75">
      <c r="A41" s="281" t="s">
        <v>75</v>
      </c>
      <c r="B41" s="281"/>
      <c r="C41" s="281"/>
      <c r="D41" s="281"/>
      <c r="E41" s="81">
        <v>1420000</v>
      </c>
      <c r="F41" s="81">
        <v>0</v>
      </c>
      <c r="G41" s="18"/>
    </row>
    <row r="42" spans="1:7" ht="12.75">
      <c r="A42" s="281" t="s">
        <v>76</v>
      </c>
      <c r="B42" s="281"/>
      <c r="C42" s="281"/>
      <c r="D42" s="281"/>
      <c r="E42" s="81">
        <v>1025000</v>
      </c>
      <c r="F42" s="81">
        <v>863000</v>
      </c>
      <c r="G42" s="18"/>
    </row>
    <row r="43" spans="1:7" ht="12.75">
      <c r="A43" s="281" t="s">
        <v>77</v>
      </c>
      <c r="B43" s="281"/>
      <c r="C43" s="281"/>
      <c r="D43" s="281"/>
      <c r="E43" s="81">
        <v>950000</v>
      </c>
      <c r="F43" s="81">
        <v>107000</v>
      </c>
      <c r="G43" s="18"/>
    </row>
    <row r="44" spans="1:7" ht="13.5" thickBot="1">
      <c r="A44" s="281" t="s">
        <v>126</v>
      </c>
      <c r="B44" s="281"/>
      <c r="C44" s="281"/>
      <c r="D44" s="281"/>
      <c r="E44" s="84">
        <f>SUM(E38:E43)</f>
        <v>5495000</v>
      </c>
      <c r="F44" s="84">
        <f>SUM(F38:F43)</f>
        <v>2100000</v>
      </c>
      <c r="G44" s="18"/>
    </row>
    <row r="45" spans="1:7" ht="13.5" thickTop="1">
      <c r="A45" s="281"/>
      <c r="B45" s="281"/>
      <c r="C45" s="281"/>
      <c r="D45" s="281"/>
      <c r="E45" s="81"/>
      <c r="F45" s="81"/>
      <c r="G45" s="18"/>
    </row>
    <row r="46" spans="1:7" ht="12.75">
      <c r="A46" s="281" t="s">
        <v>78</v>
      </c>
      <c r="B46" s="281"/>
      <c r="C46" s="281"/>
      <c r="D46" s="281"/>
      <c r="E46" s="83">
        <v>-450000</v>
      </c>
      <c r="F46" s="83">
        <v>-200000</v>
      </c>
      <c r="G46" s="18"/>
    </row>
    <row r="47" spans="1:7" ht="12.75">
      <c r="A47" s="281" t="s">
        <v>79</v>
      </c>
      <c r="B47" s="281"/>
      <c r="C47" s="281"/>
      <c r="D47" s="281"/>
      <c r="E47" s="43">
        <v>-545000</v>
      </c>
      <c r="F47" s="43">
        <v>-450000</v>
      </c>
      <c r="G47" s="18"/>
    </row>
    <row r="48" spans="1:7" ht="12.75">
      <c r="A48" s="281" t="s">
        <v>23</v>
      </c>
      <c r="B48" s="281"/>
      <c r="C48" s="281"/>
      <c r="D48" s="281"/>
      <c r="E48" s="81">
        <v>-900000</v>
      </c>
      <c r="F48" s="81">
        <v>-800000</v>
      </c>
      <c r="G48" s="18"/>
    </row>
    <row r="49" spans="1:7" ht="12.75">
      <c r="A49" s="281" t="s">
        <v>32</v>
      </c>
      <c r="B49" s="281"/>
      <c r="C49" s="281"/>
      <c r="D49" s="281"/>
      <c r="E49" s="81">
        <v>-300000</v>
      </c>
      <c r="F49" s="81">
        <v>-100000</v>
      </c>
      <c r="G49" s="18"/>
    </row>
    <row r="50" spans="1:7" ht="12.75">
      <c r="A50" s="280" t="s">
        <v>137</v>
      </c>
      <c r="B50" s="281"/>
      <c r="C50" s="281"/>
      <c r="D50" s="281"/>
      <c r="E50" s="81">
        <v>-3300000</v>
      </c>
      <c r="F50" s="81">
        <v>-550000</v>
      </c>
      <c r="G50" s="18"/>
    </row>
    <row r="51" spans="1:7" ht="13.5" thickBot="1">
      <c r="A51" s="281" t="s">
        <v>127</v>
      </c>
      <c r="B51" s="281"/>
      <c r="C51" s="281"/>
      <c r="D51" s="281"/>
      <c r="E51" s="84">
        <f>SUM(E46:E50)</f>
        <v>-5495000</v>
      </c>
      <c r="F51" s="84">
        <f>SUM(F46:F50)</f>
        <v>-2100000</v>
      </c>
      <c r="G51" s="18"/>
    </row>
    <row r="52" spans="1:7" ht="13.5" thickTop="1">
      <c r="A52" s="18"/>
      <c r="B52" s="18"/>
      <c r="C52" s="18"/>
      <c r="D52" s="18"/>
      <c r="E52" s="18"/>
      <c r="F52" s="18"/>
      <c r="G52" s="18"/>
    </row>
  </sheetData>
  <sheetProtection password="C690" sheet="1" objects="1" scenarios="1" selectLockedCells="1" selectUnlockedCells="1"/>
  <mergeCells count="40">
    <mergeCell ref="A1:B1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41:D41"/>
    <mergeCell ref="A40:D40"/>
    <mergeCell ref="A51:D51"/>
    <mergeCell ref="A50:D50"/>
    <mergeCell ref="A49:D49"/>
    <mergeCell ref="A48:D48"/>
    <mergeCell ref="A47:D47"/>
    <mergeCell ref="A46:D46"/>
    <mergeCell ref="A45:D45"/>
    <mergeCell ref="A44:D44"/>
    <mergeCell ref="A43:D43"/>
    <mergeCell ref="A42:D42"/>
    <mergeCell ref="A29:D29"/>
    <mergeCell ref="A28:D28"/>
    <mergeCell ref="A39:D39"/>
    <mergeCell ref="A38:D38"/>
    <mergeCell ref="A37:D37"/>
    <mergeCell ref="A36:D36"/>
    <mergeCell ref="A35:D35"/>
    <mergeCell ref="A34:D34"/>
    <mergeCell ref="A33:D33"/>
    <mergeCell ref="A32:D32"/>
    <mergeCell ref="A31:D31"/>
    <mergeCell ref="A30:D30"/>
    <mergeCell ref="A22:D22"/>
    <mergeCell ref="A27:D27"/>
    <mergeCell ref="A26:D26"/>
    <mergeCell ref="A25:D25"/>
    <mergeCell ref="A24:D24"/>
    <mergeCell ref="A23:D2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3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1" customWidth="1"/>
    <col min="5" max="5" width="4.140625" style="1" customWidth="1"/>
    <col min="6" max="6" width="12.7109375" style="1" customWidth="1"/>
    <col min="7" max="7" width="3.8515625" style="1" customWidth="1"/>
    <col min="8" max="14" width="12.7109375" style="1" customWidth="1"/>
    <col min="15" max="23" width="12.7109375" style="0" customWidth="1"/>
  </cols>
  <sheetData>
    <row r="1" spans="2:9" ht="12.75">
      <c r="B1" s="2" t="s">
        <v>0</v>
      </c>
      <c r="C1" s="300"/>
      <c r="D1" s="300"/>
      <c r="I1" s="147"/>
    </row>
    <row r="2" spans="2:9" ht="12.75">
      <c r="B2" s="2" t="s">
        <v>1</v>
      </c>
      <c r="C2" s="300"/>
      <c r="D2" s="300"/>
      <c r="I2" s="147"/>
    </row>
    <row r="3" spans="2:9" ht="12.75">
      <c r="B3" s="3"/>
      <c r="C3" s="299" t="s">
        <v>49</v>
      </c>
      <c r="D3" s="299"/>
      <c r="I3" s="146"/>
    </row>
    <row r="4" spans="7:8" ht="12">
      <c r="G4" s="3"/>
      <c r="H4" s="4"/>
    </row>
    <row r="5" spans="1:10" ht="12.75">
      <c r="A5" s="32" t="s">
        <v>100</v>
      </c>
      <c r="B5" s="32"/>
      <c r="C5" s="6"/>
      <c r="D5" s="6"/>
      <c r="E5" s="6"/>
      <c r="F5" s="6"/>
      <c r="G5" s="28"/>
      <c r="H5" s="29"/>
      <c r="I5" s="6"/>
      <c r="J5" s="6"/>
    </row>
    <row r="6" spans="1:10" ht="12.75">
      <c r="A6" s="32"/>
      <c r="B6" s="32"/>
      <c r="C6" s="6"/>
      <c r="D6" s="6"/>
      <c r="E6" s="6"/>
      <c r="F6" s="6"/>
      <c r="G6" s="28"/>
      <c r="H6" s="45" t="s">
        <v>2</v>
      </c>
      <c r="I6" s="6"/>
      <c r="J6" s="6"/>
    </row>
    <row r="7" spans="1:10" ht="12.75">
      <c r="A7" s="298"/>
      <c r="B7" s="298"/>
      <c r="C7" s="298"/>
      <c r="D7" s="6"/>
      <c r="E7" s="6"/>
      <c r="F7" s="46" t="s">
        <v>107</v>
      </c>
      <c r="G7" s="28"/>
      <c r="H7" s="45" t="s">
        <v>3</v>
      </c>
      <c r="I7" s="6"/>
      <c r="J7" s="6"/>
    </row>
    <row r="8" spans="1:10" ht="12.75">
      <c r="A8" s="272"/>
      <c r="B8" s="272"/>
      <c r="C8" s="272"/>
      <c r="D8" s="6"/>
      <c r="E8" s="6"/>
      <c r="F8" s="47" t="s">
        <v>108</v>
      </c>
      <c r="G8" s="48"/>
      <c r="H8" s="49" t="s">
        <v>109</v>
      </c>
      <c r="I8" s="17"/>
      <c r="J8" s="6"/>
    </row>
    <row r="9" spans="1:10" ht="12.75">
      <c r="A9" s="281" t="s">
        <v>101</v>
      </c>
      <c r="B9" s="281"/>
      <c r="C9" s="281"/>
      <c r="D9" s="70"/>
      <c r="E9" s="17"/>
      <c r="F9" s="17"/>
      <c r="G9" s="48"/>
      <c r="H9" s="50"/>
      <c r="I9" s="17"/>
      <c r="J9" s="17"/>
    </row>
    <row r="10" spans="1:10" ht="12.75">
      <c r="A10" s="281" t="s">
        <v>102</v>
      </c>
      <c r="B10" s="281"/>
      <c r="C10" s="281"/>
      <c r="D10" s="71"/>
      <c r="E10" s="17"/>
      <c r="F10" s="17"/>
      <c r="G10" s="48"/>
      <c r="H10" s="50"/>
      <c r="I10" s="17"/>
      <c r="J10" s="17"/>
    </row>
    <row r="11" spans="1:10" ht="12.75">
      <c r="A11" s="281" t="s">
        <v>103</v>
      </c>
      <c r="B11" s="281"/>
      <c r="C11" s="281"/>
      <c r="D11" s="70"/>
      <c r="E11" s="302">
        <f>IF(D11="","",IF(D11=950000,"Correct!","Try again!"))</f>
      </c>
      <c r="F11" s="302"/>
      <c r="G11" s="48"/>
      <c r="H11" s="50"/>
      <c r="I11" s="17"/>
      <c r="J11" s="17"/>
    </row>
    <row r="12" spans="1:10" ht="12.75">
      <c r="A12" s="281" t="s">
        <v>104</v>
      </c>
      <c r="B12" s="281"/>
      <c r="C12" s="281"/>
      <c r="D12" s="71"/>
      <c r="E12" s="17"/>
      <c r="F12" s="17"/>
      <c r="G12" s="48"/>
      <c r="H12" s="50"/>
      <c r="I12" s="17"/>
      <c r="J12" s="17"/>
    </row>
    <row r="13" spans="1:10" ht="12.75">
      <c r="A13" s="281" t="s">
        <v>105</v>
      </c>
      <c r="B13" s="281"/>
      <c r="C13" s="281"/>
      <c r="D13" s="70"/>
      <c r="E13" s="302">
        <f>IF(D13="","",IF(D13=100000,"Correct!","Try again!"))</f>
      </c>
      <c r="F13" s="302"/>
      <c r="G13" s="48"/>
      <c r="H13" s="50"/>
      <c r="I13" s="17"/>
      <c r="J13" s="17"/>
    </row>
    <row r="14" spans="1:10" ht="12.75">
      <c r="A14" s="281" t="s">
        <v>106</v>
      </c>
      <c r="B14" s="281"/>
      <c r="C14" s="281"/>
      <c r="D14" s="71"/>
      <c r="E14" s="17"/>
      <c r="F14" s="72"/>
      <c r="G14" s="48"/>
      <c r="H14" s="69"/>
      <c r="I14" s="30">
        <f>IF(H14="","",IF(H14=5000,"Correct!","Try again!"))</f>
      </c>
      <c r="J14" s="17"/>
    </row>
    <row r="15" spans="1:10" ht="13.5" thickBot="1">
      <c r="A15" s="281"/>
      <c r="B15" s="281"/>
      <c r="C15" s="281"/>
      <c r="D15" s="72"/>
      <c r="E15" s="183"/>
      <c r="F15" s="17"/>
      <c r="G15" s="48"/>
      <c r="H15" s="50"/>
      <c r="I15" s="17"/>
      <c r="J15" s="17"/>
    </row>
    <row r="16" spans="1:10" ht="13.5" thickTop="1">
      <c r="A16" s="17"/>
      <c r="B16" s="17"/>
      <c r="C16" s="17"/>
      <c r="D16" s="166">
        <f>IF(D15="","",IF(D15=0,"Correct!","Try again!"))</f>
      </c>
      <c r="E16" s="182"/>
      <c r="F16" s="17"/>
      <c r="G16" s="48"/>
      <c r="H16" s="50"/>
      <c r="I16" s="17"/>
      <c r="J16" s="17"/>
    </row>
    <row r="17" spans="7:8" ht="12">
      <c r="G17" s="3"/>
      <c r="H17" s="4"/>
    </row>
    <row r="18" spans="1:10" ht="12.75">
      <c r="A18" s="32" t="s">
        <v>110</v>
      </c>
      <c r="B18" s="32"/>
      <c r="C18" s="6"/>
      <c r="D18" s="6"/>
      <c r="E18" s="6"/>
      <c r="F18" s="6"/>
      <c r="G18" s="28"/>
      <c r="H18" s="29"/>
      <c r="I18" s="6"/>
      <c r="J18" s="6"/>
    </row>
    <row r="19" spans="1:10" ht="12.7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36" t="s">
        <v>58</v>
      </c>
      <c r="B20" s="36"/>
      <c r="C20" s="52"/>
      <c r="D20" s="18"/>
      <c r="E20" s="18"/>
      <c r="F20" s="18"/>
      <c r="G20" s="18"/>
      <c r="H20" s="18"/>
      <c r="I20" s="18"/>
      <c r="J20" s="18"/>
    </row>
    <row r="21" spans="1:10" ht="12.75">
      <c r="A21" s="6"/>
      <c r="B21" s="6"/>
      <c r="C21" s="303"/>
      <c r="D21" s="304"/>
      <c r="E21" s="304"/>
      <c r="F21" s="304"/>
      <c r="G21" s="305"/>
      <c r="H21" s="306"/>
      <c r="I21" s="150"/>
      <c r="J21" s="30">
        <f>IF(G21="","",IF(G21=40000,"Correct!","Try again!"))</f>
      </c>
    </row>
    <row r="22" spans="1:10" ht="12.75">
      <c r="A22" s="6"/>
      <c r="B22" s="6"/>
      <c r="C22" s="310"/>
      <c r="D22" s="311"/>
      <c r="E22" s="311"/>
      <c r="F22" s="311"/>
      <c r="G22" s="312"/>
      <c r="H22" s="313"/>
      <c r="I22" s="151"/>
      <c r="J22" s="30">
        <f>IF(I22="","",IF(I22=40000,"Correct!","Try again!"))</f>
      </c>
    </row>
    <row r="23" spans="1:10" ht="11.25">
      <c r="A23" s="6"/>
      <c r="B23" s="6"/>
      <c r="C23" s="314"/>
      <c r="D23" s="314"/>
      <c r="E23" s="314"/>
      <c r="F23" s="314"/>
      <c r="G23" s="314"/>
      <c r="H23" s="314"/>
      <c r="I23" s="314"/>
      <c r="J23" s="6"/>
    </row>
    <row r="24" spans="1:10" ht="11.25">
      <c r="A24" s="6"/>
      <c r="B24" s="6"/>
      <c r="C24" s="315"/>
      <c r="D24" s="315"/>
      <c r="E24" s="315"/>
      <c r="F24" s="315"/>
      <c r="G24" s="315"/>
      <c r="H24" s="315"/>
      <c r="I24" s="315"/>
      <c r="J24" s="6"/>
    </row>
    <row r="25" spans="1:10" ht="12">
      <c r="A25" s="6"/>
      <c r="B25" s="6"/>
      <c r="C25" s="160"/>
      <c r="D25" s="160"/>
      <c r="E25" s="160"/>
      <c r="F25" s="160"/>
      <c r="G25" s="14"/>
      <c r="H25" s="14"/>
      <c r="I25" s="14"/>
      <c r="J25" s="6"/>
    </row>
    <row r="26" spans="1:10" ht="12.75">
      <c r="A26" s="37" t="s">
        <v>58</v>
      </c>
      <c r="B26" s="37"/>
      <c r="C26" s="52"/>
      <c r="D26" s="5"/>
      <c r="E26" s="5"/>
      <c r="F26" s="5"/>
      <c r="G26" s="14"/>
      <c r="H26" s="14"/>
      <c r="I26" s="14"/>
      <c r="J26" s="6"/>
    </row>
    <row r="27" spans="1:10" ht="12.75">
      <c r="A27" s="6"/>
      <c r="B27" s="6"/>
      <c r="C27" s="307"/>
      <c r="D27" s="308"/>
      <c r="E27" s="308"/>
      <c r="F27" s="309"/>
      <c r="G27" s="316"/>
      <c r="H27" s="317"/>
      <c r="I27" s="153"/>
      <c r="J27" s="30">
        <f>IF(G27="","",IF(G27=10000,"Correct!","Try again!"))</f>
      </c>
    </row>
    <row r="28" spans="1:10" ht="12.75">
      <c r="A28" s="6"/>
      <c r="B28" s="6"/>
      <c r="C28" s="310"/>
      <c r="D28" s="311"/>
      <c r="E28" s="311"/>
      <c r="F28" s="311"/>
      <c r="G28" s="312"/>
      <c r="H28" s="313"/>
      <c r="I28" s="151"/>
      <c r="J28" s="30">
        <f>IF(I28="","",IF(I28=10000,"Correct!","Try again!"))</f>
      </c>
    </row>
    <row r="29" spans="1:10" ht="11.25">
      <c r="A29" s="6"/>
      <c r="B29" s="6"/>
      <c r="C29" s="314"/>
      <c r="D29" s="314"/>
      <c r="E29" s="314"/>
      <c r="F29" s="314"/>
      <c r="G29" s="314"/>
      <c r="H29" s="314"/>
      <c r="I29" s="314"/>
      <c r="J29" s="6"/>
    </row>
    <row r="30" spans="1:10" ht="11.25">
      <c r="A30" s="6"/>
      <c r="B30" s="6"/>
      <c r="C30" s="315"/>
      <c r="D30" s="315"/>
      <c r="E30" s="315"/>
      <c r="F30" s="315"/>
      <c r="G30" s="315"/>
      <c r="H30" s="315"/>
      <c r="I30" s="315"/>
      <c r="J30" s="6"/>
    </row>
    <row r="31" spans="1:10" ht="12.75">
      <c r="A31" s="18"/>
      <c r="B31" s="18"/>
      <c r="C31" s="161"/>
      <c r="D31" s="161"/>
      <c r="E31" s="161"/>
      <c r="F31" s="161"/>
      <c r="G31" s="161"/>
      <c r="H31" s="161"/>
      <c r="I31" s="161"/>
      <c r="J31" s="18"/>
    </row>
    <row r="32" spans="1:10" ht="12.75">
      <c r="A32" s="36" t="s">
        <v>58</v>
      </c>
      <c r="B32" s="36"/>
      <c r="C32" s="52"/>
      <c r="D32" s="18"/>
      <c r="E32" s="18"/>
      <c r="F32" s="18"/>
      <c r="G32" s="18"/>
      <c r="H32" s="18"/>
      <c r="I32" s="18"/>
      <c r="J32" s="18"/>
    </row>
    <row r="33" spans="1:10" ht="12.75">
      <c r="A33" s="6"/>
      <c r="B33" s="6"/>
      <c r="C33" s="307"/>
      <c r="D33" s="307"/>
      <c r="E33" s="307"/>
      <c r="F33" s="318"/>
      <c r="G33" s="316"/>
      <c r="H33" s="317"/>
      <c r="I33" s="150"/>
      <c r="J33" s="30">
        <f>IF(G33="","",IF(G33=9000,"Correct!","Try again!"))</f>
      </c>
    </row>
    <row r="34" spans="1:10" ht="12.75">
      <c r="A34" s="6"/>
      <c r="B34" s="6"/>
      <c r="C34" s="310"/>
      <c r="D34" s="310"/>
      <c r="E34" s="310"/>
      <c r="F34" s="319"/>
      <c r="G34" s="312"/>
      <c r="H34" s="313"/>
      <c r="I34" s="151"/>
      <c r="J34" s="30">
        <f>IF(I34="","",IF(I34=9000,"Correct!","Try again!"))</f>
      </c>
    </row>
    <row r="35" spans="1:10" ht="11.25">
      <c r="A35" s="6"/>
      <c r="B35" s="6"/>
      <c r="C35" s="314"/>
      <c r="D35" s="314"/>
      <c r="E35" s="314"/>
      <c r="F35" s="314"/>
      <c r="G35" s="314"/>
      <c r="H35" s="314"/>
      <c r="I35" s="314"/>
      <c r="J35" s="6"/>
    </row>
    <row r="36" spans="1:10" ht="11.25">
      <c r="A36" s="6"/>
      <c r="B36" s="6"/>
      <c r="C36" s="315"/>
      <c r="D36" s="315"/>
      <c r="E36" s="315"/>
      <c r="F36" s="315"/>
      <c r="G36" s="315"/>
      <c r="H36" s="315"/>
      <c r="I36" s="315"/>
      <c r="J36" s="6"/>
    </row>
    <row r="37" spans="1:10" ht="12">
      <c r="A37" s="6"/>
      <c r="B37" s="6"/>
      <c r="C37" s="160"/>
      <c r="D37" s="160"/>
      <c r="E37" s="160"/>
      <c r="F37" s="160"/>
      <c r="G37" s="14"/>
      <c r="H37" s="14"/>
      <c r="I37" s="14"/>
      <c r="J37" s="6"/>
    </row>
    <row r="38" spans="1:10" ht="12">
      <c r="A38" s="6"/>
      <c r="B38" s="6"/>
      <c r="C38" s="5"/>
      <c r="D38" s="5"/>
      <c r="E38" s="5"/>
      <c r="F38" s="5"/>
      <c r="G38" s="6"/>
      <c r="H38" s="6"/>
      <c r="I38" s="6"/>
      <c r="J38" s="6"/>
    </row>
    <row r="39" spans="1:10" ht="12.75">
      <c r="A39" s="37" t="s">
        <v>58</v>
      </c>
      <c r="B39" s="37"/>
      <c r="C39" s="52"/>
      <c r="D39" s="5"/>
      <c r="E39" s="5"/>
      <c r="F39" s="5"/>
      <c r="G39" s="14"/>
      <c r="H39" s="14"/>
      <c r="I39" s="14"/>
      <c r="J39" s="6"/>
    </row>
    <row r="40" spans="1:10" ht="12.75">
      <c r="A40" s="6"/>
      <c r="B40" s="6"/>
      <c r="C40" s="307"/>
      <c r="D40" s="308"/>
      <c r="E40" s="308"/>
      <c r="F40" s="309"/>
      <c r="G40" s="316"/>
      <c r="H40" s="317"/>
      <c r="I40" s="153"/>
      <c r="J40" s="30">
        <f>IF(G40="","",IF(G40=320000,"Correct!","Try again!"))</f>
      </c>
    </row>
    <row r="41" spans="1:10" ht="12.75">
      <c r="A41" s="6"/>
      <c r="B41" s="6"/>
      <c r="C41" s="323"/>
      <c r="D41" s="324"/>
      <c r="E41" s="324"/>
      <c r="F41" s="325"/>
      <c r="G41" s="326"/>
      <c r="H41" s="327"/>
      <c r="I41" s="154"/>
      <c r="J41" s="30">
        <f>IF(G41="","",IF(G41=90000,"Correct!","Try again!"))</f>
      </c>
    </row>
    <row r="42" spans="1:10" ht="12.75">
      <c r="A42" s="6"/>
      <c r="B42" s="6"/>
      <c r="C42" s="296"/>
      <c r="D42" s="296"/>
      <c r="E42" s="296"/>
      <c r="F42" s="297"/>
      <c r="G42" s="320"/>
      <c r="H42" s="321"/>
      <c r="I42" s="153"/>
      <c r="J42" s="30">
        <f>IF(G42="","",IF(G42=610000,"Correct!","Try again!"))</f>
      </c>
    </row>
    <row r="43" spans="1:10" ht="12.75">
      <c r="A43" s="6"/>
      <c r="B43" s="6"/>
      <c r="C43" s="296"/>
      <c r="D43" s="296"/>
      <c r="E43" s="296"/>
      <c r="F43" s="297"/>
      <c r="G43" s="155"/>
      <c r="H43" s="152"/>
      <c r="I43" s="153"/>
      <c r="J43" s="30">
        <f>IF(I43="","",IF(I43=612000,"Correct!","Try again!"))</f>
      </c>
    </row>
    <row r="44" spans="1:10" ht="12.75">
      <c r="A44" s="6"/>
      <c r="B44" s="6"/>
      <c r="C44" s="278"/>
      <c r="D44" s="294"/>
      <c r="E44" s="294"/>
      <c r="F44" s="295"/>
      <c r="G44" s="156"/>
      <c r="H44" s="157"/>
      <c r="I44" s="158"/>
      <c r="J44" s="30">
        <f>IF(I44="","",IF(I44=408000,"Correct!","Try again!"))</f>
      </c>
    </row>
    <row r="45" spans="1:10" ht="11.25">
      <c r="A45" s="6"/>
      <c r="B45" s="6"/>
      <c r="C45" s="322"/>
      <c r="D45" s="322"/>
      <c r="E45" s="322"/>
      <c r="F45" s="322"/>
      <c r="G45" s="322"/>
      <c r="H45" s="322"/>
      <c r="I45" s="322"/>
      <c r="J45" s="6"/>
    </row>
    <row r="46" spans="1:10" ht="11.25">
      <c r="A46" s="6"/>
      <c r="B46" s="6"/>
      <c r="C46" s="315"/>
      <c r="D46" s="315"/>
      <c r="E46" s="315"/>
      <c r="F46" s="315"/>
      <c r="G46" s="315"/>
      <c r="H46" s="315"/>
      <c r="I46" s="315"/>
      <c r="J46" s="6"/>
    </row>
    <row r="47" spans="1:10" ht="12.75">
      <c r="A47" s="18"/>
      <c r="B47" s="18"/>
      <c r="C47" s="161"/>
      <c r="D47" s="161"/>
      <c r="E47" s="161"/>
      <c r="F47" s="161"/>
      <c r="G47" s="161"/>
      <c r="H47" s="161"/>
      <c r="I47" s="161"/>
      <c r="J47" s="18"/>
    </row>
    <row r="48" spans="1:10" ht="12.75">
      <c r="A48" s="36" t="s">
        <v>58</v>
      </c>
      <c r="B48" s="36"/>
      <c r="C48" s="52"/>
      <c r="D48" s="18"/>
      <c r="E48" s="18"/>
      <c r="F48" s="18"/>
      <c r="G48" s="18"/>
      <c r="H48" s="18"/>
      <c r="I48" s="18"/>
      <c r="J48" s="18"/>
    </row>
    <row r="49" spans="1:10" ht="12.75">
      <c r="A49" s="6"/>
      <c r="B49" s="6"/>
      <c r="C49" s="303"/>
      <c r="D49" s="304"/>
      <c r="E49" s="304"/>
      <c r="F49" s="304"/>
      <c r="G49" s="305"/>
      <c r="H49" s="306"/>
      <c r="I49" s="150"/>
      <c r="J49" s="30">
        <f>IF(G49="","",IF(G49=95000,"Correct!","Try again!"))</f>
      </c>
    </row>
    <row r="50" spans="1:10" ht="12.75">
      <c r="A50" s="6"/>
      <c r="B50" s="6"/>
      <c r="C50" s="323"/>
      <c r="D50" s="324"/>
      <c r="E50" s="324"/>
      <c r="F50" s="324"/>
      <c r="G50" s="332"/>
      <c r="H50" s="327"/>
      <c r="I50" s="154"/>
      <c r="J50" s="30">
        <f>IF(I50="","",IF(I50=57000,"Correct!","Try again!"))</f>
      </c>
    </row>
    <row r="51" spans="1:10" ht="12.75">
      <c r="A51" s="6"/>
      <c r="B51" s="6"/>
      <c r="C51" s="294"/>
      <c r="D51" s="294"/>
      <c r="E51" s="294"/>
      <c r="F51" s="295"/>
      <c r="G51" s="333"/>
      <c r="H51" s="334"/>
      <c r="I51" s="158"/>
      <c r="J51" s="30">
        <f>IF(I51="","",IF(I51=38000,"Correct!","Try again!"))</f>
      </c>
    </row>
    <row r="52" spans="1:10" ht="11.25">
      <c r="A52" s="6"/>
      <c r="B52" s="6"/>
      <c r="C52" s="322"/>
      <c r="D52" s="322"/>
      <c r="E52" s="322"/>
      <c r="F52" s="322"/>
      <c r="G52" s="322"/>
      <c r="H52" s="322"/>
      <c r="I52" s="322"/>
      <c r="J52" s="6"/>
    </row>
    <row r="53" spans="1:10" ht="11.25">
      <c r="A53" s="6"/>
      <c r="B53" s="6"/>
      <c r="C53" s="315"/>
      <c r="D53" s="315"/>
      <c r="E53" s="315"/>
      <c r="F53" s="315"/>
      <c r="G53" s="315"/>
      <c r="H53" s="315"/>
      <c r="I53" s="315"/>
      <c r="J53" s="6"/>
    </row>
    <row r="54" spans="1:10" ht="12">
      <c r="A54" s="6"/>
      <c r="B54" s="6"/>
      <c r="C54" s="160"/>
      <c r="D54" s="160"/>
      <c r="E54" s="160"/>
      <c r="F54" s="160"/>
      <c r="G54" s="14"/>
      <c r="H54" s="14"/>
      <c r="I54" s="14"/>
      <c r="J54" s="6"/>
    </row>
    <row r="55" spans="1:10" ht="12">
      <c r="A55" s="6"/>
      <c r="B55" s="6"/>
      <c r="C55" s="5"/>
      <c r="D55" s="5"/>
      <c r="E55" s="5"/>
      <c r="F55" s="5"/>
      <c r="G55" s="6"/>
      <c r="H55" s="6"/>
      <c r="I55" s="6"/>
      <c r="J55" s="6"/>
    </row>
    <row r="56" spans="1:10" ht="12.75">
      <c r="A56" s="37" t="s">
        <v>58</v>
      </c>
      <c r="B56" s="37"/>
      <c r="C56" s="52"/>
      <c r="D56" s="5"/>
      <c r="E56" s="5"/>
      <c r="F56" s="5"/>
      <c r="G56" s="14"/>
      <c r="H56" s="14"/>
      <c r="I56" s="14"/>
      <c r="J56" s="6"/>
    </row>
    <row r="57" spans="1:10" ht="12.75">
      <c r="A57" s="6"/>
      <c r="B57" s="6"/>
      <c r="C57" s="307"/>
      <c r="D57" s="308"/>
      <c r="E57" s="308"/>
      <c r="F57" s="309"/>
      <c r="G57" s="316"/>
      <c r="H57" s="317"/>
      <c r="I57" s="153"/>
      <c r="J57" s="30">
        <f>IF(G57="","",IF(G57=84000,"Correct!","Try again!"))</f>
      </c>
    </row>
    <row r="58" spans="1:10" ht="12.75">
      <c r="A58" s="6"/>
      <c r="B58" s="6"/>
      <c r="C58" s="328"/>
      <c r="D58" s="329"/>
      <c r="E58" s="329"/>
      <c r="F58" s="329"/>
      <c r="G58" s="330"/>
      <c r="H58" s="331"/>
      <c r="I58" s="159"/>
      <c r="J58" s="30">
        <f>IF(I58="","",IF(I58=84000,"Correct!","Try again!"))</f>
      </c>
    </row>
    <row r="59" spans="1:10" ht="11.25">
      <c r="A59" s="6"/>
      <c r="B59" s="6"/>
      <c r="C59" s="322"/>
      <c r="D59" s="322"/>
      <c r="E59" s="322"/>
      <c r="F59" s="322"/>
      <c r="G59" s="322"/>
      <c r="H59" s="322"/>
      <c r="I59" s="322"/>
      <c r="J59" s="6"/>
    </row>
    <row r="60" spans="1:10" ht="11.25">
      <c r="A60" s="6"/>
      <c r="B60" s="6"/>
      <c r="C60" s="315"/>
      <c r="D60" s="315"/>
      <c r="E60" s="315"/>
      <c r="F60" s="315"/>
      <c r="G60" s="315"/>
      <c r="H60" s="315"/>
      <c r="I60" s="315"/>
      <c r="J60" s="6"/>
    </row>
    <row r="61" spans="1:10" ht="12.75">
      <c r="A61" s="18"/>
      <c r="B61" s="18"/>
      <c r="C61" s="161"/>
      <c r="D61" s="161"/>
      <c r="E61" s="161"/>
      <c r="F61" s="161"/>
      <c r="G61" s="161"/>
      <c r="H61" s="161"/>
      <c r="I61" s="161"/>
      <c r="J61" s="18"/>
    </row>
    <row r="62" spans="1:10" ht="12.75">
      <c r="A62" s="36" t="s">
        <v>58</v>
      </c>
      <c r="B62" s="36"/>
      <c r="C62" s="52"/>
      <c r="D62" s="18"/>
      <c r="E62" s="18"/>
      <c r="F62" s="18"/>
      <c r="G62" s="18"/>
      <c r="H62" s="18"/>
      <c r="I62" s="18"/>
      <c r="J62" s="18"/>
    </row>
    <row r="63" spans="1:10" ht="12.75">
      <c r="A63" s="6"/>
      <c r="B63" s="6"/>
      <c r="C63" s="303"/>
      <c r="D63" s="304"/>
      <c r="E63" s="304"/>
      <c r="F63" s="304"/>
      <c r="G63" s="305"/>
      <c r="H63" s="306"/>
      <c r="I63" s="150"/>
      <c r="J63" s="30">
        <f>IF(G63="","",IF(G63=36000,"Correct!","Try again!"))</f>
      </c>
    </row>
    <row r="64" spans="1:10" ht="12.75">
      <c r="A64" s="6"/>
      <c r="B64" s="6"/>
      <c r="C64" s="328"/>
      <c r="D64" s="329"/>
      <c r="E64" s="329"/>
      <c r="F64" s="329"/>
      <c r="G64" s="330"/>
      <c r="H64" s="331"/>
      <c r="I64" s="159"/>
      <c r="J64" s="30">
        <f>IF(I64="","",IF(I64=36000,"Correct!","Try again!"))</f>
      </c>
    </row>
    <row r="65" spans="1:10" ht="11.25">
      <c r="A65" s="6"/>
      <c r="B65" s="6"/>
      <c r="C65" s="322"/>
      <c r="D65" s="322"/>
      <c r="E65" s="322"/>
      <c r="F65" s="322"/>
      <c r="G65" s="322"/>
      <c r="H65" s="322"/>
      <c r="I65" s="322"/>
      <c r="J65" s="6"/>
    </row>
    <row r="66" spans="1:10" ht="11.25">
      <c r="A66" s="6"/>
      <c r="B66" s="6"/>
      <c r="C66" s="315"/>
      <c r="D66" s="315"/>
      <c r="E66" s="315"/>
      <c r="F66" s="315"/>
      <c r="G66" s="315"/>
      <c r="H66" s="315"/>
      <c r="I66" s="315"/>
      <c r="J66" s="6"/>
    </row>
    <row r="67" spans="1:10" ht="12">
      <c r="A67" s="6"/>
      <c r="B67" s="6"/>
      <c r="C67" s="160"/>
      <c r="D67" s="160"/>
      <c r="E67" s="160"/>
      <c r="F67" s="160"/>
      <c r="G67" s="14"/>
      <c r="H67" s="14"/>
      <c r="I67" s="14"/>
      <c r="J67" s="6"/>
    </row>
    <row r="68" spans="1:10" ht="12">
      <c r="A68" s="6"/>
      <c r="B68" s="6"/>
      <c r="C68" s="5"/>
      <c r="D68" s="5"/>
      <c r="E68" s="5"/>
      <c r="F68" s="5"/>
      <c r="G68" s="6"/>
      <c r="H68" s="6"/>
      <c r="I68" s="6"/>
      <c r="J68" s="6"/>
    </row>
    <row r="69" spans="1:10" ht="12.75">
      <c r="A69" s="37" t="s">
        <v>58</v>
      </c>
      <c r="B69" s="37"/>
      <c r="C69" s="52"/>
      <c r="D69" s="5"/>
      <c r="E69" s="5"/>
      <c r="F69" s="5"/>
      <c r="G69" s="14"/>
      <c r="H69" s="14"/>
      <c r="I69" s="14"/>
      <c r="J69" s="6"/>
    </row>
    <row r="70" spans="1:10" ht="12.75">
      <c r="A70" s="6"/>
      <c r="B70" s="6"/>
      <c r="C70" s="307"/>
      <c r="D70" s="308"/>
      <c r="E70" s="308"/>
      <c r="F70" s="309"/>
      <c r="G70" s="316"/>
      <c r="H70" s="317"/>
      <c r="I70" s="153"/>
      <c r="J70" s="30">
        <f>IF(G70="","",IF(G70=5000,"Correct!","Try again!"))</f>
      </c>
    </row>
    <row r="71" spans="1:10" ht="12.75">
      <c r="A71" s="6"/>
      <c r="B71" s="6"/>
      <c r="C71" s="328"/>
      <c r="D71" s="329"/>
      <c r="E71" s="329"/>
      <c r="F71" s="329"/>
      <c r="G71" s="330"/>
      <c r="H71" s="331"/>
      <c r="I71" s="159"/>
      <c r="J71" s="30">
        <f>IF(I71="","",IF(I71=5000,"Correct!","Try again!"))</f>
      </c>
    </row>
    <row r="72" spans="1:10" ht="11.25">
      <c r="A72" s="6"/>
      <c r="B72" s="6"/>
      <c r="C72" s="322"/>
      <c r="D72" s="322"/>
      <c r="E72" s="322"/>
      <c r="F72" s="322"/>
      <c r="G72" s="322"/>
      <c r="H72" s="322"/>
      <c r="I72" s="322"/>
      <c r="J72" s="6"/>
    </row>
    <row r="73" spans="1:10" ht="11.25">
      <c r="A73" s="6"/>
      <c r="B73" s="6"/>
      <c r="C73" s="315"/>
      <c r="D73" s="315"/>
      <c r="E73" s="315"/>
      <c r="F73" s="315"/>
      <c r="G73" s="315"/>
      <c r="H73" s="315"/>
      <c r="I73" s="315"/>
      <c r="J73" s="6"/>
    </row>
    <row r="74" spans="1:10" ht="12.75">
      <c r="A74" s="18"/>
      <c r="B74" s="18"/>
      <c r="C74" s="161"/>
      <c r="D74" s="161"/>
      <c r="E74" s="161"/>
      <c r="F74" s="161"/>
      <c r="G74" s="161"/>
      <c r="H74" s="161"/>
      <c r="I74" s="161"/>
      <c r="J74" s="18"/>
    </row>
    <row r="75" spans="1:10" ht="12.75">
      <c r="A75" s="36" t="s">
        <v>58</v>
      </c>
      <c r="B75" s="36"/>
      <c r="C75" s="52"/>
      <c r="D75" s="18"/>
      <c r="E75" s="18"/>
      <c r="F75" s="18"/>
      <c r="G75" s="18"/>
      <c r="H75" s="18"/>
      <c r="I75" s="18"/>
      <c r="J75" s="18"/>
    </row>
    <row r="76" spans="1:10" ht="12.75">
      <c r="A76" s="6"/>
      <c r="B76" s="6"/>
      <c r="C76" s="303"/>
      <c r="D76" s="304"/>
      <c r="E76" s="304"/>
      <c r="F76" s="304"/>
      <c r="G76" s="305"/>
      <c r="H76" s="306"/>
      <c r="I76" s="150"/>
      <c r="J76" s="30">
        <f>IF(G76="","",IF(G76=40000,"Correct!","Try again!"))</f>
      </c>
    </row>
    <row r="77" spans="1:10" ht="12.75">
      <c r="A77" s="6"/>
      <c r="B77" s="6"/>
      <c r="C77" s="328"/>
      <c r="D77" s="329"/>
      <c r="E77" s="329"/>
      <c r="F77" s="329"/>
      <c r="G77" s="330"/>
      <c r="H77" s="331"/>
      <c r="I77" s="159"/>
      <c r="J77" s="30">
        <f>IF(I77="","",IF(I77=40000,"Correct!","Try again!"))</f>
      </c>
    </row>
    <row r="78" spans="1:10" ht="11.25">
      <c r="A78" s="6"/>
      <c r="B78" s="6"/>
      <c r="C78" s="322"/>
      <c r="D78" s="322"/>
      <c r="E78" s="322"/>
      <c r="F78" s="322"/>
      <c r="G78" s="322"/>
      <c r="H78" s="322"/>
      <c r="I78" s="322"/>
      <c r="J78" s="6"/>
    </row>
    <row r="79" spans="1:10" ht="11.25">
      <c r="A79" s="6"/>
      <c r="B79" s="6"/>
      <c r="C79" s="315"/>
      <c r="D79" s="315"/>
      <c r="E79" s="315"/>
      <c r="F79" s="315"/>
      <c r="G79" s="315"/>
      <c r="H79" s="315"/>
      <c r="I79" s="315"/>
      <c r="J79" s="6"/>
    </row>
    <row r="80" spans="1:10" ht="12">
      <c r="A80" s="6"/>
      <c r="B80" s="6"/>
      <c r="C80" s="160"/>
      <c r="D80" s="160"/>
      <c r="E80" s="160"/>
      <c r="F80" s="160"/>
      <c r="G80" s="14"/>
      <c r="H80" s="14"/>
      <c r="I80" s="14"/>
      <c r="J80" s="6"/>
    </row>
    <row r="81" spans="1:10" ht="12">
      <c r="A81" s="6"/>
      <c r="B81" s="6"/>
      <c r="C81" s="5"/>
      <c r="D81" s="5"/>
      <c r="E81" s="5"/>
      <c r="F81" s="5"/>
      <c r="G81" s="6"/>
      <c r="H81" s="6"/>
      <c r="I81" s="6"/>
      <c r="J81" s="6"/>
    </row>
    <row r="82" spans="1:10" ht="12.75">
      <c r="A82" s="37" t="s">
        <v>58</v>
      </c>
      <c r="B82" s="37"/>
      <c r="C82" s="52"/>
      <c r="D82" s="5"/>
      <c r="E82" s="5"/>
      <c r="F82" s="5"/>
      <c r="G82" s="14"/>
      <c r="H82" s="14"/>
      <c r="I82" s="14"/>
      <c r="J82" s="6"/>
    </row>
    <row r="83" spans="1:10" ht="12.75">
      <c r="A83" s="6"/>
      <c r="B83" s="6"/>
      <c r="C83" s="307"/>
      <c r="D83" s="308"/>
      <c r="E83" s="308"/>
      <c r="F83" s="309"/>
      <c r="G83" s="316"/>
      <c r="H83" s="317"/>
      <c r="I83" s="153"/>
      <c r="J83" s="30">
        <f>IF(G83="","",IF(G83=200000,"Correct!","Try again!"))</f>
      </c>
    </row>
    <row r="84" spans="1:10" ht="12.75">
      <c r="A84" s="6"/>
      <c r="B84" s="6"/>
      <c r="C84" s="328"/>
      <c r="D84" s="329"/>
      <c r="E84" s="329"/>
      <c r="F84" s="329"/>
      <c r="G84" s="330"/>
      <c r="H84" s="331"/>
      <c r="I84" s="159"/>
      <c r="J84" s="30">
        <f>IF(I84="","",IF(I84=200000,"Correct!","Try again!"))</f>
      </c>
    </row>
    <row r="85" spans="1:10" ht="11.25">
      <c r="A85" s="6"/>
      <c r="B85" s="6"/>
      <c r="C85" s="322"/>
      <c r="D85" s="322"/>
      <c r="E85" s="322"/>
      <c r="F85" s="322"/>
      <c r="G85" s="322"/>
      <c r="H85" s="322"/>
      <c r="I85" s="322"/>
      <c r="J85" s="6"/>
    </row>
    <row r="86" spans="1:10" ht="11.25">
      <c r="A86" s="6"/>
      <c r="B86" s="6"/>
      <c r="C86" s="315"/>
      <c r="D86" s="315"/>
      <c r="E86" s="315"/>
      <c r="F86" s="315"/>
      <c r="G86" s="315"/>
      <c r="H86" s="315"/>
      <c r="I86" s="315"/>
      <c r="J86" s="6"/>
    </row>
    <row r="87" spans="1:10" ht="12.75">
      <c r="A87" s="18"/>
      <c r="B87" s="18"/>
      <c r="C87" s="161"/>
      <c r="D87" s="161"/>
      <c r="E87" s="161"/>
      <c r="F87" s="161"/>
      <c r="G87" s="161"/>
      <c r="H87" s="161"/>
      <c r="I87" s="161"/>
      <c r="J87" s="18"/>
    </row>
    <row r="88" spans="1:10" ht="12.75">
      <c r="A88" s="36" t="s">
        <v>58</v>
      </c>
      <c r="B88" s="36"/>
      <c r="C88" s="52"/>
      <c r="D88" s="18"/>
      <c r="E88" s="18"/>
      <c r="F88" s="18"/>
      <c r="G88" s="18"/>
      <c r="H88" s="18"/>
      <c r="I88" s="18"/>
      <c r="J88" s="18"/>
    </row>
    <row r="89" spans="1:10" ht="12.75">
      <c r="A89" s="6"/>
      <c r="B89" s="6"/>
      <c r="C89" s="303"/>
      <c r="D89" s="304"/>
      <c r="E89" s="304"/>
      <c r="F89" s="304"/>
      <c r="G89" s="305"/>
      <c r="H89" s="306"/>
      <c r="I89" s="150"/>
      <c r="J89" s="30">
        <f>IF(G89="","",IF(G89=12000,"Correct!","Try again!"))</f>
      </c>
    </row>
    <row r="90" spans="1:10" ht="12.75">
      <c r="A90" s="6"/>
      <c r="B90" s="6"/>
      <c r="C90" s="328"/>
      <c r="D90" s="329"/>
      <c r="E90" s="329"/>
      <c r="F90" s="329"/>
      <c r="G90" s="330"/>
      <c r="H90" s="331"/>
      <c r="I90" s="159"/>
      <c r="J90" s="30">
        <f>IF(I90="","",IF(I90=12000,"Correct!","Try again!"))</f>
      </c>
    </row>
    <row r="91" spans="1:10" ht="11.25">
      <c r="A91" s="6"/>
      <c r="B91" s="6"/>
      <c r="C91" s="322"/>
      <c r="D91" s="322"/>
      <c r="E91" s="322"/>
      <c r="F91" s="322"/>
      <c r="G91" s="322"/>
      <c r="H91" s="322"/>
      <c r="I91" s="322"/>
      <c r="J91" s="6"/>
    </row>
    <row r="92" spans="1:10" ht="11.25">
      <c r="A92" s="6"/>
      <c r="B92" s="6"/>
      <c r="C92" s="315"/>
      <c r="D92" s="315"/>
      <c r="E92" s="315"/>
      <c r="F92" s="315"/>
      <c r="G92" s="315"/>
      <c r="H92" s="315"/>
      <c r="I92" s="315"/>
      <c r="J92" s="6"/>
    </row>
    <row r="93" spans="1:10" ht="12">
      <c r="A93" s="6"/>
      <c r="B93" s="6"/>
      <c r="C93" s="160"/>
      <c r="D93" s="160"/>
      <c r="E93" s="160"/>
      <c r="F93" s="160"/>
      <c r="G93" s="14"/>
      <c r="H93" s="14"/>
      <c r="I93" s="14"/>
      <c r="J93" s="6"/>
    </row>
    <row r="94" spans="7:8" ht="12">
      <c r="G94" s="3"/>
      <c r="H94" s="4"/>
    </row>
    <row r="95" spans="1:10" ht="12.75">
      <c r="A95" s="298" t="s">
        <v>113</v>
      </c>
      <c r="B95" s="298"/>
      <c r="C95" s="298"/>
      <c r="D95" s="298"/>
      <c r="E95" s="6"/>
      <c r="F95" s="6"/>
      <c r="G95" s="28"/>
      <c r="H95" s="29"/>
      <c r="I95" s="6"/>
      <c r="J95" s="6"/>
    </row>
    <row r="96" spans="1:10" ht="12.75">
      <c r="A96" s="281"/>
      <c r="B96" s="281"/>
      <c r="C96" s="281"/>
      <c r="D96" s="281"/>
      <c r="E96" s="17"/>
      <c r="F96" s="17"/>
      <c r="G96" s="48"/>
      <c r="H96" s="50"/>
      <c r="I96" s="17"/>
      <c r="J96" s="17"/>
    </row>
    <row r="97" spans="1:10" ht="12.75">
      <c r="A97" s="281" t="s">
        <v>114</v>
      </c>
      <c r="B97" s="281"/>
      <c r="C97" s="281"/>
      <c r="D97" s="281"/>
      <c r="E97" s="335"/>
      <c r="F97" s="335"/>
      <c r="G97" s="48"/>
      <c r="H97" s="50"/>
      <c r="I97" s="17"/>
      <c r="J97" s="17"/>
    </row>
    <row r="98" spans="1:10" ht="12.75">
      <c r="A98" s="281" t="s">
        <v>115</v>
      </c>
      <c r="B98" s="281"/>
      <c r="C98" s="281"/>
      <c r="D98" s="281"/>
      <c r="E98" s="336"/>
      <c r="F98" s="336"/>
      <c r="G98" s="48"/>
      <c r="H98" s="50"/>
      <c r="I98" s="17"/>
      <c r="J98" s="17"/>
    </row>
    <row r="99" spans="1:10" ht="12.75">
      <c r="A99" s="280" t="s">
        <v>156</v>
      </c>
      <c r="B99" s="281"/>
      <c r="C99" s="281"/>
      <c r="D99" s="281"/>
      <c r="E99" s="336"/>
      <c r="F99" s="336"/>
      <c r="G99" s="48"/>
      <c r="H99" s="50"/>
      <c r="I99" s="17"/>
      <c r="J99" s="17"/>
    </row>
    <row r="100" spans="1:10" ht="12.75">
      <c r="A100" s="281" t="s">
        <v>153</v>
      </c>
      <c r="B100" s="281"/>
      <c r="C100" s="281"/>
      <c r="D100" s="281"/>
      <c r="E100" s="337"/>
      <c r="F100" s="337"/>
      <c r="G100" s="48"/>
      <c r="H100" s="50"/>
      <c r="I100" s="17"/>
      <c r="J100" s="17"/>
    </row>
    <row r="101" spans="1:10" ht="12.75">
      <c r="A101" s="281" t="s">
        <v>154</v>
      </c>
      <c r="B101" s="281"/>
      <c r="C101" s="281"/>
      <c r="D101" s="281"/>
      <c r="E101" s="335"/>
      <c r="F101" s="335"/>
      <c r="G101" s="48"/>
      <c r="H101" s="50"/>
      <c r="I101" s="17"/>
      <c r="J101" s="17"/>
    </row>
    <row r="102" spans="1:10" ht="12.75">
      <c r="A102" s="281" t="s">
        <v>116</v>
      </c>
      <c r="B102" s="281"/>
      <c r="C102" s="281"/>
      <c r="D102" s="281"/>
      <c r="E102" s="338"/>
      <c r="F102" s="338"/>
      <c r="G102" s="48"/>
      <c r="H102" s="50"/>
      <c r="I102" s="17"/>
      <c r="J102" s="17"/>
    </row>
    <row r="103" spans="1:10" ht="13.5" thickBot="1">
      <c r="A103" s="281" t="s">
        <v>117</v>
      </c>
      <c r="B103" s="281"/>
      <c r="C103" s="281"/>
      <c r="D103" s="281"/>
      <c r="E103" s="339"/>
      <c r="F103" s="339"/>
      <c r="G103" s="48"/>
      <c r="H103" s="50"/>
      <c r="I103" s="17"/>
      <c r="J103" s="17"/>
    </row>
    <row r="104" spans="1:10" ht="13.5" thickTop="1">
      <c r="A104" s="281"/>
      <c r="B104" s="281"/>
      <c r="C104" s="281"/>
      <c r="D104" s="281"/>
      <c r="E104" s="340">
        <f>IF(E103="","",IF(E103=53200,"Correct!","Try again!"))</f>
      </c>
      <c r="F104" s="340"/>
      <c r="G104" s="48"/>
      <c r="H104" s="50"/>
      <c r="I104" s="17"/>
      <c r="J104" s="17"/>
    </row>
    <row r="105" spans="1:10" ht="12.75">
      <c r="A105" s="33"/>
      <c r="B105" s="33"/>
      <c r="C105" s="33"/>
      <c r="D105" s="33"/>
      <c r="E105" s="33"/>
      <c r="F105" s="33"/>
      <c r="G105" s="38"/>
      <c r="H105" s="39"/>
      <c r="I105" s="33"/>
      <c r="J105" s="33"/>
    </row>
    <row r="106" spans="1:11" ht="12.75">
      <c r="A106" s="301" t="s">
        <v>118</v>
      </c>
      <c r="B106" s="301"/>
      <c r="C106" s="301"/>
      <c r="D106" s="301"/>
      <c r="E106" s="301"/>
      <c r="F106" s="301"/>
      <c r="G106" s="301"/>
      <c r="H106" s="301"/>
      <c r="I106" s="301"/>
      <c r="J106" s="301"/>
      <c r="K106" s="6"/>
    </row>
    <row r="107" spans="1:11" ht="11.25">
      <c r="A107" s="276" t="s">
        <v>4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6"/>
    </row>
    <row r="108" spans="1:11" ht="11.25">
      <c r="A108" s="275" t="s">
        <v>155</v>
      </c>
      <c r="B108" s="275"/>
      <c r="C108" s="275"/>
      <c r="D108" s="275"/>
      <c r="E108" s="275"/>
      <c r="F108" s="275"/>
      <c r="G108" s="275"/>
      <c r="H108" s="275"/>
      <c r="I108" s="275"/>
      <c r="J108" s="275"/>
      <c r="K108" s="6"/>
    </row>
    <row r="109" spans="1:11" ht="11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6"/>
    </row>
    <row r="110" spans="1:11" ht="11.25">
      <c r="A110" s="92"/>
      <c r="B110" s="92"/>
      <c r="C110" s="10"/>
      <c r="D110" s="10"/>
      <c r="E110" s="10"/>
      <c r="F110" s="10"/>
      <c r="G110" s="10"/>
      <c r="H110" s="93"/>
      <c r="I110" s="90" t="s">
        <v>5</v>
      </c>
      <c r="J110" s="93"/>
      <c r="K110" s="6"/>
    </row>
    <row r="111" spans="1:11" ht="11.25">
      <c r="A111" s="93"/>
      <c r="B111" s="93"/>
      <c r="C111" s="90"/>
      <c r="D111" s="90"/>
      <c r="E111" s="277" t="s">
        <v>6</v>
      </c>
      <c r="F111" s="277"/>
      <c r="G111" s="277"/>
      <c r="H111" s="277"/>
      <c r="I111" s="95" t="s">
        <v>7</v>
      </c>
      <c r="J111" s="90" t="s">
        <v>8</v>
      </c>
      <c r="K111" s="6"/>
    </row>
    <row r="112" spans="1:11" ht="11.25">
      <c r="A112" s="94" t="s">
        <v>9</v>
      </c>
      <c r="B112" s="94"/>
      <c r="C112" s="94" t="s">
        <v>97</v>
      </c>
      <c r="D112" s="94" t="s">
        <v>36</v>
      </c>
      <c r="E112" s="134"/>
      <c r="F112" s="94" t="s">
        <v>11</v>
      </c>
      <c r="G112" s="135"/>
      <c r="H112" s="94" t="s">
        <v>12</v>
      </c>
      <c r="I112" s="94" t="s">
        <v>13</v>
      </c>
      <c r="J112" s="94" t="s">
        <v>14</v>
      </c>
      <c r="K112" s="6"/>
    </row>
    <row r="113" spans="1:11" ht="11.25">
      <c r="A113" s="274" t="s">
        <v>44</v>
      </c>
      <c r="B113" s="274"/>
      <c r="C113" s="96">
        <v>-800000</v>
      </c>
      <c r="D113" s="96">
        <v>-500000</v>
      </c>
      <c r="E113" s="60"/>
      <c r="F113" s="97"/>
      <c r="G113" s="60"/>
      <c r="H113" s="98"/>
      <c r="I113" s="97"/>
      <c r="J113" s="115"/>
      <c r="K113" s="30">
        <f>IF(J113="","",IF(J113=-1100000,"Correct!","Try again!"))</f>
      </c>
    </row>
    <row r="114" spans="1:11" ht="11.25">
      <c r="A114" s="273" t="s">
        <v>31</v>
      </c>
      <c r="B114" s="273"/>
      <c r="C114" s="101">
        <v>500000</v>
      </c>
      <c r="D114" s="101">
        <v>300000</v>
      </c>
      <c r="E114" s="63"/>
      <c r="F114" s="102"/>
      <c r="G114" s="57"/>
      <c r="H114" s="103"/>
      <c r="I114" s="102"/>
      <c r="J114" s="139"/>
      <c r="K114" s="30">
        <f>IF(J114="","",IF(J114=602000,"Correct!","Try again!"))</f>
      </c>
    </row>
    <row r="115" spans="1:11" ht="11.25">
      <c r="A115" s="273"/>
      <c r="B115" s="273"/>
      <c r="C115" s="101"/>
      <c r="D115" s="101"/>
      <c r="E115" s="63"/>
      <c r="F115" s="102"/>
      <c r="G115" s="57"/>
      <c r="H115" s="103"/>
      <c r="I115" s="102"/>
      <c r="J115" s="139"/>
      <c r="K115" s="30"/>
    </row>
    <row r="116" spans="1:11" ht="11.25">
      <c r="A116" s="273" t="s">
        <v>16</v>
      </c>
      <c r="B116" s="273"/>
      <c r="C116" s="101">
        <v>100000</v>
      </c>
      <c r="D116" s="101">
        <v>60000</v>
      </c>
      <c r="E116" s="63"/>
      <c r="F116" s="105"/>
      <c r="G116" s="63"/>
      <c r="H116" s="103"/>
      <c r="I116" s="102"/>
      <c r="J116" s="139"/>
      <c r="K116" s="30">
        <f>IF(J116="","",IF(J116=165000,"Correct!","Try again!"))</f>
      </c>
    </row>
    <row r="117" spans="1:11" ht="11.25">
      <c r="A117" s="272" t="s">
        <v>50</v>
      </c>
      <c r="B117" s="272"/>
      <c r="C117" s="136">
        <v>-84000</v>
      </c>
      <c r="D117" s="136">
        <v>0</v>
      </c>
      <c r="E117" s="67"/>
      <c r="F117" s="119"/>
      <c r="G117" s="68"/>
      <c r="H117" s="124"/>
      <c r="I117" s="119"/>
      <c r="J117" s="140"/>
      <c r="K117" s="30">
        <f>IF(J117="","",IF(J117=0,"Correct!","Try again!"))</f>
      </c>
    </row>
    <row r="118" spans="1:11" ht="12" thickBot="1">
      <c r="A118" s="272" t="s">
        <v>119</v>
      </c>
      <c r="B118" s="272"/>
      <c r="C118" s="107">
        <f>SUM(C113:C117)</f>
        <v>-284000</v>
      </c>
      <c r="D118" s="107">
        <f>SUM(D113:D117)</f>
        <v>-140000</v>
      </c>
      <c r="E118" s="51"/>
      <c r="F118" s="127"/>
      <c r="G118" s="13"/>
      <c r="H118" s="127"/>
      <c r="I118" s="127"/>
      <c r="J118" s="141"/>
      <c r="K118" s="30"/>
    </row>
    <row r="119" spans="1:11" ht="12" thickTop="1">
      <c r="A119" s="272" t="s">
        <v>120</v>
      </c>
      <c r="B119" s="272"/>
      <c r="C119" s="101"/>
      <c r="D119" s="101"/>
      <c r="E119" s="51"/>
      <c r="F119" s="127"/>
      <c r="G119" s="13"/>
      <c r="H119" s="127"/>
      <c r="I119" s="127"/>
      <c r="J119" s="139"/>
      <c r="K119" s="30">
        <f>IF(J119="","",IF(J119=-333000,"Correct!","Try again!"))</f>
      </c>
    </row>
    <row r="120" spans="1:11" ht="11.25">
      <c r="A120" s="272" t="s">
        <v>83</v>
      </c>
      <c r="B120" s="272"/>
      <c r="C120" s="101">
        <v>0</v>
      </c>
      <c r="D120" s="101">
        <v>0</v>
      </c>
      <c r="E120" s="66"/>
      <c r="F120" s="97"/>
      <c r="G120" s="66"/>
      <c r="H120" s="98"/>
      <c r="I120" s="97"/>
      <c r="J120" s="140"/>
      <c r="K120" s="30">
        <f>IF(J120="","",IF(J120=53200,"Correct!","Try again!"))</f>
      </c>
    </row>
    <row r="121" spans="1:11" ht="12" thickBot="1">
      <c r="A121" s="272" t="s">
        <v>121</v>
      </c>
      <c r="B121" s="272"/>
      <c r="C121" s="109"/>
      <c r="D121" s="109"/>
      <c r="E121" s="6"/>
      <c r="F121" s="109"/>
      <c r="G121" s="6"/>
      <c r="H121" s="109"/>
      <c r="I121" s="109"/>
      <c r="J121" s="112"/>
      <c r="K121" s="30">
        <f>IF(J121="","",IF(J121=-279800,"Correct!","Try again!"))</f>
      </c>
    </row>
    <row r="122" spans="1:11" ht="12" thickTop="1">
      <c r="A122" s="273"/>
      <c r="B122" s="273"/>
      <c r="C122" s="101"/>
      <c r="D122" s="101"/>
      <c r="E122" s="14"/>
      <c r="F122" s="101"/>
      <c r="G122" s="14"/>
      <c r="H122" s="101"/>
      <c r="I122" s="101"/>
      <c r="J122" s="128"/>
      <c r="K122" s="30"/>
    </row>
    <row r="123" spans="1:11" ht="11.25">
      <c r="A123" s="272" t="s">
        <v>135</v>
      </c>
      <c r="B123" s="272"/>
      <c r="C123" s="109"/>
      <c r="D123" s="109"/>
      <c r="E123" s="6"/>
      <c r="F123" s="109"/>
      <c r="G123" s="6"/>
      <c r="H123" s="110"/>
      <c r="I123" s="109"/>
      <c r="J123" s="109"/>
      <c r="K123" s="30"/>
    </row>
    <row r="124" spans="1:11" ht="11.25">
      <c r="A124" s="272" t="s">
        <v>111</v>
      </c>
      <c r="B124" s="272"/>
      <c r="C124" s="113">
        <v>-1116000</v>
      </c>
      <c r="D124" s="113"/>
      <c r="E124" s="54"/>
      <c r="F124" s="114"/>
      <c r="G124" s="54"/>
      <c r="H124" s="114"/>
      <c r="I124" s="114"/>
      <c r="J124" s="115"/>
      <c r="K124" s="30">
        <f>IF(J124="","",IF(J124=-1067000,"Correct!","Try again!"))</f>
      </c>
    </row>
    <row r="125" spans="1:11" ht="11.25">
      <c r="A125" s="272"/>
      <c r="B125" s="272"/>
      <c r="C125" s="113"/>
      <c r="D125" s="113"/>
      <c r="E125" s="54"/>
      <c r="F125" s="114"/>
      <c r="G125" s="54"/>
      <c r="H125" s="102"/>
      <c r="I125" s="114"/>
      <c r="J125" s="115"/>
      <c r="K125" s="30"/>
    </row>
    <row r="126" spans="1:11" ht="11.25">
      <c r="A126" s="272" t="s">
        <v>52</v>
      </c>
      <c r="B126" s="272"/>
      <c r="C126" s="113"/>
      <c r="D126" s="113">
        <v>-620000</v>
      </c>
      <c r="E126" s="54"/>
      <c r="F126" s="114"/>
      <c r="G126" s="54"/>
      <c r="H126" s="102"/>
      <c r="I126" s="114"/>
      <c r="J126" s="139"/>
      <c r="K126" s="30">
        <f>IF(J126="","",IF(J126=0,"Correct!","Try again!"))</f>
      </c>
    </row>
    <row r="127" spans="1:11" ht="11.25">
      <c r="A127" s="272"/>
      <c r="B127" s="272"/>
      <c r="C127" s="113"/>
      <c r="D127" s="113"/>
      <c r="E127" s="54"/>
      <c r="F127" s="114"/>
      <c r="G127" s="54"/>
      <c r="H127" s="102"/>
      <c r="I127" s="114"/>
      <c r="J127" s="139"/>
      <c r="K127" s="30">
        <f>IF(J127="","",IF(J127=0,"Correct!","Try again!"))</f>
      </c>
    </row>
    <row r="128" spans="1:11" ht="11.25">
      <c r="A128" s="272" t="s">
        <v>18</v>
      </c>
      <c r="B128" s="272"/>
      <c r="C128" s="109">
        <f>C118</f>
        <v>-284000</v>
      </c>
      <c r="D128" s="109">
        <f>D118</f>
        <v>-140000</v>
      </c>
      <c r="E128" s="57"/>
      <c r="F128" s="102"/>
      <c r="G128" s="57"/>
      <c r="H128" s="102"/>
      <c r="I128" s="102"/>
      <c r="J128" s="121"/>
      <c r="K128" s="30">
        <f>IF(J128="","",IF(J128=-279800,"Correct!","Try again!"))</f>
      </c>
    </row>
    <row r="129" spans="1:11" ht="11.25">
      <c r="A129" s="272" t="s">
        <v>53</v>
      </c>
      <c r="B129" s="272"/>
      <c r="C129" s="118">
        <v>115000</v>
      </c>
      <c r="D129" s="118">
        <v>60000</v>
      </c>
      <c r="E129" s="67"/>
      <c r="F129" s="119"/>
      <c r="G129" s="163"/>
      <c r="H129" s="119"/>
      <c r="I129" s="120"/>
      <c r="J129" s="121"/>
      <c r="K129" s="30">
        <f>IF(J129="","",IF(J129=115000,"Correct!","Try again!"))</f>
      </c>
    </row>
    <row r="130" spans="1:11" ht="12" thickBot="1">
      <c r="A130" s="272" t="s">
        <v>136</v>
      </c>
      <c r="B130" s="272"/>
      <c r="C130" s="122">
        <f>SUM(C124:C129)</f>
        <v>-1285000</v>
      </c>
      <c r="D130" s="122">
        <f>SUM(D124:D129)</f>
        <v>-700000</v>
      </c>
      <c r="E130" s="14"/>
      <c r="F130" s="110"/>
      <c r="G130" s="14"/>
      <c r="H130" s="110"/>
      <c r="I130" s="110"/>
      <c r="J130" s="123"/>
      <c r="K130" s="30">
        <f>IF(J130="","",IF(J130=-1231800,"Correct!","Try again!"))</f>
      </c>
    </row>
    <row r="131" spans="1:11" ht="12" thickTop="1">
      <c r="A131" s="272"/>
      <c r="B131" s="272"/>
      <c r="C131" s="109"/>
      <c r="D131" s="109"/>
      <c r="E131" s="6"/>
      <c r="F131" s="109"/>
      <c r="G131" s="6"/>
      <c r="H131" s="109"/>
      <c r="I131" s="109"/>
      <c r="J131" s="109"/>
      <c r="K131" s="30"/>
    </row>
    <row r="132" spans="1:11" ht="11.25">
      <c r="A132" s="272" t="s">
        <v>34</v>
      </c>
      <c r="B132" s="272"/>
      <c r="C132" s="113">
        <v>177000</v>
      </c>
      <c r="D132" s="113">
        <v>90000</v>
      </c>
      <c r="E132" s="54"/>
      <c r="F132" s="114"/>
      <c r="G132" s="59"/>
      <c r="H132" s="104"/>
      <c r="I132" s="114"/>
      <c r="J132" s="115"/>
      <c r="K132" s="30">
        <f>IF(J132="","",IF(J132=267000,"Correct!","Try again!"))</f>
      </c>
    </row>
    <row r="133" spans="1:11" ht="11.25">
      <c r="A133" s="272" t="s">
        <v>46</v>
      </c>
      <c r="B133" s="272"/>
      <c r="C133" s="113">
        <v>356000</v>
      </c>
      <c r="D133" s="113">
        <v>410000</v>
      </c>
      <c r="E133" s="60"/>
      <c r="F133" s="97"/>
      <c r="G133" s="61"/>
      <c r="H133" s="98"/>
      <c r="I133" s="97"/>
      <c r="J133" s="139"/>
      <c r="K133" s="30">
        <f>IF(J133="","",IF(J133=726000,"Correct!","Try again!"))</f>
      </c>
    </row>
    <row r="134" spans="1:11" ht="11.25">
      <c r="A134" s="272" t="s">
        <v>30</v>
      </c>
      <c r="B134" s="272"/>
      <c r="C134" s="116">
        <v>440000</v>
      </c>
      <c r="D134" s="116">
        <v>320000</v>
      </c>
      <c r="E134" s="62"/>
      <c r="F134" s="102"/>
      <c r="G134" s="63"/>
      <c r="H134" s="103"/>
      <c r="I134" s="102"/>
      <c r="J134" s="139"/>
      <c r="K134" s="30">
        <f>IF(J134="","",IF(J134=748000,"Correct!","Try again!"))</f>
      </c>
    </row>
    <row r="135" spans="1:11" ht="11.25">
      <c r="A135" s="272" t="s">
        <v>54</v>
      </c>
      <c r="B135" s="272"/>
      <c r="C135" s="116">
        <v>726000</v>
      </c>
      <c r="D135" s="116"/>
      <c r="E135" s="62"/>
      <c r="F135" s="102"/>
      <c r="G135" s="63"/>
      <c r="H135" s="103"/>
      <c r="I135" s="102"/>
      <c r="J135" s="139"/>
      <c r="K135" s="30">
        <f>IF(J135="","",IF(J135=0,"Correct!","Try again!"))</f>
      </c>
    </row>
    <row r="136" spans="1:11" ht="11.25">
      <c r="A136" s="272"/>
      <c r="B136" s="272"/>
      <c r="C136" s="116"/>
      <c r="D136" s="116"/>
      <c r="E136" s="62"/>
      <c r="F136" s="102"/>
      <c r="G136" s="63"/>
      <c r="H136" s="103"/>
      <c r="I136" s="102"/>
      <c r="J136" s="139"/>
      <c r="K136" s="30"/>
    </row>
    <row r="137" spans="1:11" ht="11.25">
      <c r="A137" s="272"/>
      <c r="B137" s="272"/>
      <c r="C137" s="116"/>
      <c r="D137" s="116"/>
      <c r="E137" s="62"/>
      <c r="F137" s="102"/>
      <c r="G137" s="63"/>
      <c r="H137" s="103"/>
      <c r="I137" s="102"/>
      <c r="J137" s="139"/>
      <c r="K137" s="30"/>
    </row>
    <row r="138" spans="1:11" ht="11.25">
      <c r="A138" s="272"/>
      <c r="B138" s="272"/>
      <c r="C138" s="116"/>
      <c r="D138" s="116"/>
      <c r="E138" s="62"/>
      <c r="F138" s="102"/>
      <c r="G138" s="63"/>
      <c r="H138" s="103"/>
      <c r="I138" s="102"/>
      <c r="J138" s="139"/>
      <c r="K138" s="30"/>
    </row>
    <row r="139" spans="1:11" ht="11.25">
      <c r="A139" s="272" t="s">
        <v>48</v>
      </c>
      <c r="B139" s="272"/>
      <c r="C139" s="116">
        <v>180000</v>
      </c>
      <c r="D139" s="116">
        <v>390000</v>
      </c>
      <c r="E139" s="62"/>
      <c r="F139" s="102"/>
      <c r="G139" s="63"/>
      <c r="H139" s="103"/>
      <c r="I139" s="102"/>
      <c r="J139" s="139"/>
      <c r="K139" s="30">
        <f>IF(J139="","",IF(J139=530000,"Correct!","Try again!"))</f>
      </c>
    </row>
    <row r="140" spans="1:11" ht="11.25">
      <c r="A140" s="272" t="s">
        <v>35</v>
      </c>
      <c r="B140" s="272"/>
      <c r="C140" s="116">
        <v>496000</v>
      </c>
      <c r="D140" s="116">
        <v>300000</v>
      </c>
      <c r="E140" s="62"/>
      <c r="F140" s="102"/>
      <c r="G140" s="64"/>
      <c r="H140" s="103"/>
      <c r="I140" s="102"/>
      <c r="J140" s="139"/>
      <c r="K140" s="30">
        <f>IF(J140="","",IF(J140=796000,"Correct!","Try again!"))</f>
      </c>
    </row>
    <row r="141" spans="1:11" ht="11.25">
      <c r="A141" s="272" t="s">
        <v>55</v>
      </c>
      <c r="B141" s="272"/>
      <c r="C141" s="116"/>
      <c r="D141" s="116"/>
      <c r="E141" s="162"/>
      <c r="F141" s="119"/>
      <c r="G141" s="65"/>
      <c r="H141" s="124"/>
      <c r="I141" s="97"/>
      <c r="J141" s="125"/>
      <c r="K141" s="30">
        <f>IF(J141="","",IF(J141=90000,"Correct!","Try again!"))</f>
      </c>
    </row>
    <row r="142" spans="1:11" ht="12" thickBot="1">
      <c r="A142" s="272" t="s">
        <v>126</v>
      </c>
      <c r="B142" s="272"/>
      <c r="C142" s="126">
        <f>SUM(C132:C141)</f>
        <v>2375000</v>
      </c>
      <c r="D142" s="126">
        <f>SUM(D132:D141)</f>
        <v>1510000</v>
      </c>
      <c r="E142" s="13"/>
      <c r="F142" s="127"/>
      <c r="G142" s="13"/>
      <c r="H142" s="127"/>
      <c r="I142" s="127"/>
      <c r="J142" s="123"/>
      <c r="K142" s="30">
        <f>IF(J142="","",IF(J142=3157000,"Correct!","Try again!"))</f>
      </c>
    </row>
    <row r="143" spans="1:11" ht="12" thickTop="1">
      <c r="A143" s="272"/>
      <c r="B143" s="272"/>
      <c r="C143" s="128"/>
      <c r="D143" s="128"/>
      <c r="E143" s="16"/>
      <c r="F143" s="116"/>
      <c r="G143" s="16"/>
      <c r="H143" s="116"/>
      <c r="I143" s="116"/>
      <c r="J143" s="128"/>
      <c r="K143" s="30"/>
    </row>
    <row r="144" spans="1:11" ht="11.25">
      <c r="A144" s="272" t="s">
        <v>22</v>
      </c>
      <c r="B144" s="272"/>
      <c r="C144" s="116">
        <v>-480000</v>
      </c>
      <c r="D144" s="116">
        <v>-400000</v>
      </c>
      <c r="E144" s="54"/>
      <c r="F144" s="114"/>
      <c r="G144" s="54"/>
      <c r="H144" s="104"/>
      <c r="I144" s="114"/>
      <c r="J144" s="139"/>
      <c r="K144" s="30">
        <f>IF(J144="","",IF(J144=-840000,"Correct!","Try again!"))</f>
      </c>
    </row>
    <row r="145" spans="1:11" ht="11.25">
      <c r="A145" s="272" t="s">
        <v>23</v>
      </c>
      <c r="B145" s="272"/>
      <c r="C145" s="116">
        <v>-610000</v>
      </c>
      <c r="D145" s="116">
        <v>-320000</v>
      </c>
      <c r="E145" s="55"/>
      <c r="F145" s="114"/>
      <c r="G145" s="54"/>
      <c r="H145" s="104"/>
      <c r="I145" s="102"/>
      <c r="J145" s="139"/>
      <c r="K145" s="30">
        <f>IF(J145="","",IF(J145=-610000,"Correct!","Try again!"))</f>
      </c>
    </row>
    <row r="146" spans="1:11" ht="11.25">
      <c r="A146" s="272" t="s">
        <v>32</v>
      </c>
      <c r="B146" s="272"/>
      <c r="C146" s="116"/>
      <c r="D146" s="116">
        <v>-90000</v>
      </c>
      <c r="E146" s="53"/>
      <c r="F146" s="114"/>
      <c r="G146" s="54"/>
      <c r="H146" s="104"/>
      <c r="I146" s="97"/>
      <c r="J146" s="139"/>
      <c r="K146" s="30">
        <f>IF(J146="","",IF(J146=0,"Correct!","Try again!"))</f>
      </c>
    </row>
    <row r="147" spans="1:12" ht="12.75">
      <c r="A147" s="272" t="s">
        <v>150</v>
      </c>
      <c r="B147" s="272"/>
      <c r="C147" s="127">
        <v>-1285000</v>
      </c>
      <c r="D147" s="116">
        <v>-700000</v>
      </c>
      <c r="E147" s="56"/>
      <c r="F147" s="102"/>
      <c r="G147" s="57"/>
      <c r="H147" s="103"/>
      <c r="I147" s="119"/>
      <c r="J147" s="139"/>
      <c r="K147" s="30">
        <f>IF(J147="","",IF(J147=-1231800,"Correct!","Try again!"))</f>
      </c>
      <c r="L147" s="34"/>
    </row>
    <row r="148" spans="1:11" ht="11.25">
      <c r="A148" s="272" t="s">
        <v>51</v>
      </c>
      <c r="B148" s="272"/>
      <c r="C148" s="127"/>
      <c r="D148" s="116"/>
      <c r="E148" s="56"/>
      <c r="F148" s="137"/>
      <c r="G148" s="57"/>
      <c r="H148" s="102"/>
      <c r="I148" s="137"/>
      <c r="J148" s="139"/>
      <c r="K148" s="30">
        <f>IF(J148="","",IF(J148=0,"Correct!","Try again!"))</f>
      </c>
    </row>
    <row r="149" spans="1:11" ht="11.25">
      <c r="A149" s="272" t="s">
        <v>151</v>
      </c>
      <c r="B149" s="272"/>
      <c r="C149" s="127"/>
      <c r="D149" s="116"/>
      <c r="E149" s="58"/>
      <c r="F149" s="119"/>
      <c r="G149" s="53"/>
      <c r="H149" s="119"/>
      <c r="I149" s="98"/>
      <c r="J149" s="117"/>
      <c r="K149" s="30">
        <f>IF(J149="","",IF(J149=0,"Correct!","Try again!"))</f>
      </c>
    </row>
    <row r="150" spans="1:11" ht="11.25">
      <c r="A150" s="272"/>
      <c r="B150" s="272"/>
      <c r="C150" s="127"/>
      <c r="D150" s="116"/>
      <c r="E150" s="6"/>
      <c r="F150" s="14"/>
      <c r="G150" s="14"/>
      <c r="H150" s="14"/>
      <c r="I150" s="111"/>
      <c r="J150" s="106"/>
      <c r="K150" s="30"/>
    </row>
    <row r="151" spans="1:11" ht="12" thickBot="1">
      <c r="A151" s="272" t="s">
        <v>51</v>
      </c>
      <c r="B151" s="272"/>
      <c r="C151" s="127"/>
      <c r="D151" s="116"/>
      <c r="E151" s="15"/>
      <c r="F151" s="15"/>
      <c r="G151" s="15"/>
      <c r="H151" s="15"/>
      <c r="I151" s="138"/>
      <c r="J151" s="142"/>
      <c r="K151" s="30">
        <f>IF(J151="","",IF(J151=-475200,"Correct!","Try again!"))</f>
      </c>
    </row>
    <row r="152" spans="1:11" ht="12" thickTop="1">
      <c r="A152" s="272" t="s">
        <v>152</v>
      </c>
      <c r="B152" s="272"/>
      <c r="C152" s="118"/>
      <c r="D152" s="118"/>
      <c r="E152" s="6"/>
      <c r="F152" s="185"/>
      <c r="G152" s="6"/>
      <c r="H152" s="185"/>
      <c r="I152" s="179">
        <f>IF(I151="","",IF(I151=-475200,"Correct!","Try again!"))</f>
      </c>
      <c r="J152" s="143"/>
      <c r="K152" s="30">
        <f>IF(J152="","",IF(J152=-1010000,"Correct!","Try again!"))</f>
      </c>
    </row>
    <row r="153" spans="1:11" ht="13.5" thickBot="1">
      <c r="A153" s="272" t="s">
        <v>24</v>
      </c>
      <c r="B153" s="272"/>
      <c r="C153" s="122">
        <f>SUM(C144:C152)</f>
        <v>-2375000</v>
      </c>
      <c r="D153" s="122">
        <f>SUM(D144:D152)</f>
        <v>-1510000</v>
      </c>
      <c r="E153" s="16"/>
      <c r="F153" s="184"/>
      <c r="G153" s="13"/>
      <c r="H153" s="184"/>
      <c r="I153" s="6"/>
      <c r="J153" s="123"/>
      <c r="K153" s="30"/>
    </row>
    <row r="154" spans="1:11" ht="12.75" thickTop="1">
      <c r="A154" s="6"/>
      <c r="B154" s="6"/>
      <c r="C154" s="6"/>
      <c r="D154" s="6"/>
      <c r="E154" s="6"/>
      <c r="F154" s="179">
        <f>IF(F153="","",IF(F153=1551000,"Correct!","Try again!"))</f>
      </c>
      <c r="G154" s="182"/>
      <c r="H154" s="179">
        <f>IF(H153="","",IF(H153=1551000,"Correct!","Try again!"))</f>
      </c>
      <c r="I154" s="6"/>
      <c r="J154" s="179">
        <f>IF(J153="","",IF(J153=-3157000,"Correct!","Try again!"))</f>
      </c>
      <c r="K154" s="6"/>
    </row>
    <row r="155" spans="1:6" ht="12">
      <c r="A155" s="7"/>
      <c r="B155" s="7"/>
      <c r="C155" s="7"/>
      <c r="D155" s="7"/>
      <c r="E155" s="7"/>
      <c r="F155" s="7"/>
    </row>
    <row r="156" spans="1:11" ht="12.75">
      <c r="A156" s="32" t="s">
        <v>112</v>
      </c>
      <c r="B156" s="32"/>
      <c r="C156" s="6"/>
      <c r="D156" s="6"/>
      <c r="E156" s="6"/>
      <c r="F156" s="6"/>
      <c r="G156" s="28"/>
      <c r="H156" s="29"/>
      <c r="I156" s="6"/>
      <c r="J156" s="6"/>
      <c r="K156" s="6"/>
    </row>
    <row r="157" spans="1:11" ht="12.75">
      <c r="A157" s="35" t="s">
        <v>57</v>
      </c>
      <c r="B157" s="35"/>
      <c r="C157" s="11"/>
      <c r="D157" s="11"/>
      <c r="E157" s="11"/>
      <c r="F157" s="11"/>
      <c r="G157" s="11"/>
      <c r="H157" s="11"/>
      <c r="I157" s="11"/>
      <c r="J157" s="11"/>
      <c r="K157" s="6"/>
    </row>
    <row r="158" spans="1:11" ht="12.75">
      <c r="A158" s="35" t="s">
        <v>56</v>
      </c>
      <c r="B158" s="35"/>
      <c r="C158" s="11"/>
      <c r="D158" s="11"/>
      <c r="E158" s="11"/>
      <c r="F158" s="11"/>
      <c r="G158" s="11"/>
      <c r="H158" s="11"/>
      <c r="I158" s="11"/>
      <c r="J158" s="11"/>
      <c r="K158" s="6"/>
    </row>
    <row r="159" spans="1:11" ht="12.7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6"/>
    </row>
    <row r="160" spans="1:11" ht="12.75">
      <c r="A160" s="308"/>
      <c r="B160" s="308"/>
      <c r="C160" s="308"/>
      <c r="D160" s="308"/>
      <c r="E160" s="308"/>
      <c r="F160" s="308"/>
      <c r="G160" s="341"/>
      <c r="H160" s="341"/>
      <c r="I160" s="341"/>
      <c r="J160" s="341"/>
      <c r="K160" s="6"/>
    </row>
    <row r="161" spans="1:11" ht="12.75">
      <c r="A161" s="324"/>
      <c r="B161" s="324"/>
      <c r="C161" s="324"/>
      <c r="D161" s="324"/>
      <c r="E161" s="324"/>
      <c r="F161" s="324"/>
      <c r="G161" s="342"/>
      <c r="H161" s="342"/>
      <c r="I161" s="342"/>
      <c r="J161" s="342"/>
      <c r="K161" s="6"/>
    </row>
    <row r="162" spans="1:11" ht="12.75">
      <c r="A162" s="324"/>
      <c r="B162" s="324"/>
      <c r="C162" s="324"/>
      <c r="D162" s="324"/>
      <c r="E162" s="324"/>
      <c r="F162" s="324"/>
      <c r="G162" s="342"/>
      <c r="H162" s="342"/>
      <c r="I162" s="342"/>
      <c r="J162" s="342"/>
      <c r="K162" s="6"/>
    </row>
    <row r="163" spans="1:11" ht="12.75">
      <c r="A163" s="324"/>
      <c r="B163" s="324"/>
      <c r="C163" s="324"/>
      <c r="D163" s="324"/>
      <c r="E163" s="324"/>
      <c r="F163" s="324"/>
      <c r="G163" s="342"/>
      <c r="H163" s="342"/>
      <c r="I163" s="342"/>
      <c r="J163" s="342"/>
      <c r="K163" s="6"/>
    </row>
    <row r="164" spans="1:11" ht="12.75">
      <c r="A164" s="329"/>
      <c r="B164" s="329"/>
      <c r="C164" s="329"/>
      <c r="D164" s="329"/>
      <c r="E164" s="329"/>
      <c r="F164" s="329"/>
      <c r="G164" s="343"/>
      <c r="H164" s="343"/>
      <c r="I164" s="343"/>
      <c r="J164" s="343"/>
      <c r="K164" s="6"/>
    </row>
    <row r="165" spans="1:11" ht="12.75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6"/>
    </row>
    <row r="166" spans="1:11" ht="12.75">
      <c r="A166" s="36" t="s">
        <v>58</v>
      </c>
      <c r="B166" s="36"/>
      <c r="C166" s="52"/>
      <c r="D166" s="18"/>
      <c r="E166" s="18"/>
      <c r="F166" s="18"/>
      <c r="G166" s="18"/>
      <c r="H166" s="18"/>
      <c r="I166" s="18"/>
      <c r="J166" s="18"/>
      <c r="K166" s="6"/>
    </row>
    <row r="167" spans="1:11" ht="12.75">
      <c r="A167" s="6"/>
      <c r="B167" s="6"/>
      <c r="C167" s="303"/>
      <c r="D167" s="304"/>
      <c r="E167" s="304"/>
      <c r="F167" s="304"/>
      <c r="G167" s="316"/>
      <c r="H167" s="317"/>
      <c r="I167" s="153"/>
      <c r="J167" s="30">
        <f>IF(G167="","",IF(G167=36000,"Correct!","Try again!"))</f>
      </c>
      <c r="K167" s="6"/>
    </row>
    <row r="168" spans="1:11" ht="12.75">
      <c r="A168" s="6"/>
      <c r="B168" s="6"/>
      <c r="C168" s="323"/>
      <c r="D168" s="324"/>
      <c r="E168" s="324"/>
      <c r="F168" s="324"/>
      <c r="G168" s="148"/>
      <c r="H168" s="149"/>
      <c r="I168" s="150"/>
      <c r="J168" s="30">
        <f>IF(H168="","",IF(H168=40000,"Correct!","Try again!"))</f>
      </c>
      <c r="K168" s="6"/>
    </row>
    <row r="169" spans="1:11" ht="12.75">
      <c r="A169" s="6"/>
      <c r="B169" s="6"/>
      <c r="C169" s="328"/>
      <c r="D169" s="329"/>
      <c r="E169" s="329"/>
      <c r="F169" s="329"/>
      <c r="G169" s="330"/>
      <c r="H169" s="331"/>
      <c r="I169" s="159"/>
      <c r="J169" s="30">
        <f>IF(I169="","",IF(I169=76000,"Correct!","Try again!"))</f>
      </c>
      <c r="K169" s="6"/>
    </row>
    <row r="170" spans="1:11" ht="12">
      <c r="A170" s="6"/>
      <c r="B170" s="6"/>
      <c r="C170" s="160"/>
      <c r="D170" s="160"/>
      <c r="E170" s="160"/>
      <c r="F170" s="160"/>
      <c r="G170" s="110"/>
      <c r="H170" s="110"/>
      <c r="I170" s="110"/>
      <c r="J170" s="6"/>
      <c r="K170" s="6"/>
    </row>
    <row r="171" spans="1:11" ht="12">
      <c r="A171" s="6"/>
      <c r="B171" s="6"/>
      <c r="C171" s="5"/>
      <c r="D171" s="5"/>
      <c r="E171" s="5"/>
      <c r="F171" s="5"/>
      <c r="G171" s="109"/>
      <c r="H171" s="109"/>
      <c r="I171" s="109"/>
      <c r="J171" s="6"/>
      <c r="K171" s="6"/>
    </row>
    <row r="172" spans="1:11" ht="12.75">
      <c r="A172" s="37" t="s">
        <v>58</v>
      </c>
      <c r="B172" s="37"/>
      <c r="C172" s="52"/>
      <c r="D172" s="5"/>
      <c r="E172" s="5"/>
      <c r="F172" s="5"/>
      <c r="G172" s="110"/>
      <c r="H172" s="110"/>
      <c r="I172" s="110"/>
      <c r="J172" s="6"/>
      <c r="K172" s="6"/>
    </row>
    <row r="173" spans="1:11" ht="12.75">
      <c r="A173" s="6"/>
      <c r="B173" s="6"/>
      <c r="C173" s="307"/>
      <c r="D173" s="308"/>
      <c r="E173" s="308"/>
      <c r="F173" s="309"/>
      <c r="G173" s="316"/>
      <c r="H173" s="317"/>
      <c r="I173" s="153"/>
      <c r="J173" s="30">
        <f>IF(G173="","",IF(G173=4000,"Correct!","Try again!"))</f>
      </c>
      <c r="K173" s="6"/>
    </row>
    <row r="174" spans="1:11" ht="12.75">
      <c r="A174" s="6"/>
      <c r="B174" s="6"/>
      <c r="C174" s="328"/>
      <c r="D174" s="329"/>
      <c r="E174" s="329"/>
      <c r="F174" s="329"/>
      <c r="G174" s="330"/>
      <c r="H174" s="331"/>
      <c r="I174" s="159"/>
      <c r="J174" s="30">
        <f>IF(I174="","",IF(I174=4000,"Correct!","Try again!"))</f>
      </c>
      <c r="K174" s="6"/>
    </row>
    <row r="175" spans="1:11" ht="12.75">
      <c r="A175" s="5"/>
      <c r="B175" s="5"/>
      <c r="C175" s="160"/>
      <c r="D175" s="160"/>
      <c r="E175" s="160"/>
      <c r="F175" s="160"/>
      <c r="G175" s="14"/>
      <c r="H175" s="14"/>
      <c r="I175" s="14"/>
      <c r="J175" s="6"/>
      <c r="K175" s="6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</sheetData>
  <sheetProtection password="C690" sheet="1" objects="1" scenarios="1" selectLockedCells="1"/>
  <mergeCells count="163">
    <mergeCell ref="A162:J162"/>
    <mergeCell ref="C174:F174"/>
    <mergeCell ref="G174:H174"/>
    <mergeCell ref="C169:F169"/>
    <mergeCell ref="G169:H169"/>
    <mergeCell ref="C173:F173"/>
    <mergeCell ref="G173:H173"/>
    <mergeCell ref="A163:J163"/>
    <mergeCell ref="A164:J164"/>
    <mergeCell ref="C167:F167"/>
    <mergeCell ref="G167:H167"/>
    <mergeCell ref="C85:I85"/>
    <mergeCell ref="C86:I86"/>
    <mergeCell ref="C89:F89"/>
    <mergeCell ref="G89:H89"/>
    <mergeCell ref="A160:J160"/>
    <mergeCell ref="A161:J161"/>
    <mergeCell ref="C90:F90"/>
    <mergeCell ref="G90:H90"/>
    <mergeCell ref="C91:I91"/>
    <mergeCell ref="C168:F168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A97:D97"/>
    <mergeCell ref="C77:F77"/>
    <mergeCell ref="G77:H77"/>
    <mergeCell ref="C78:I78"/>
    <mergeCell ref="C79:I79"/>
    <mergeCell ref="C92:I92"/>
    <mergeCell ref="C83:F83"/>
    <mergeCell ref="G83:H83"/>
    <mergeCell ref="C84:F84"/>
    <mergeCell ref="G84:H84"/>
    <mergeCell ref="C70:F70"/>
    <mergeCell ref="G70:H70"/>
    <mergeCell ref="C71:F71"/>
    <mergeCell ref="G71:H71"/>
    <mergeCell ref="C72:I72"/>
    <mergeCell ref="C73:I73"/>
    <mergeCell ref="C76:F76"/>
    <mergeCell ref="G76:H76"/>
    <mergeCell ref="C65:I65"/>
    <mergeCell ref="C66:I66"/>
    <mergeCell ref="C59:I59"/>
    <mergeCell ref="C60:I60"/>
    <mergeCell ref="C63:F63"/>
    <mergeCell ref="G63:H63"/>
    <mergeCell ref="G51:H51"/>
    <mergeCell ref="C52:I52"/>
    <mergeCell ref="C64:F64"/>
    <mergeCell ref="G64:H64"/>
    <mergeCell ref="C53:I53"/>
    <mergeCell ref="C57:F57"/>
    <mergeCell ref="G57:H57"/>
    <mergeCell ref="C58:F58"/>
    <mergeCell ref="G58:H58"/>
    <mergeCell ref="G33:H33"/>
    <mergeCell ref="C34:F34"/>
    <mergeCell ref="G34:H34"/>
    <mergeCell ref="G42:H42"/>
    <mergeCell ref="C40:F40"/>
    <mergeCell ref="G40:H40"/>
    <mergeCell ref="C41:F41"/>
    <mergeCell ref="G41:H41"/>
    <mergeCell ref="C22:F22"/>
    <mergeCell ref="G22:H22"/>
    <mergeCell ref="C23:I23"/>
    <mergeCell ref="C24:I24"/>
    <mergeCell ref="C27:F27"/>
    <mergeCell ref="C28:F28"/>
    <mergeCell ref="A95:D95"/>
    <mergeCell ref="G28:H28"/>
    <mergeCell ref="G27:H27"/>
    <mergeCell ref="C35:I35"/>
    <mergeCell ref="C36:I36"/>
    <mergeCell ref="C29:I29"/>
    <mergeCell ref="C30:I30"/>
    <mergeCell ref="C33:F33"/>
    <mergeCell ref="E11:F11"/>
    <mergeCell ref="E13:F13"/>
    <mergeCell ref="C21:F21"/>
    <mergeCell ref="G21:H21"/>
    <mergeCell ref="C3:D3"/>
    <mergeCell ref="C2:D2"/>
    <mergeCell ref="C1:D1"/>
    <mergeCell ref="A15:C15"/>
    <mergeCell ref="A14:C14"/>
    <mergeCell ref="A13:C13"/>
    <mergeCell ref="A12:C12"/>
    <mergeCell ref="A11:C11"/>
    <mergeCell ref="A10:C10"/>
    <mergeCell ref="A9:C9"/>
    <mergeCell ref="A145:B145"/>
    <mergeCell ref="A8:C8"/>
    <mergeCell ref="A7:C7"/>
    <mergeCell ref="A104:D104"/>
    <mergeCell ref="A103:D103"/>
    <mergeCell ref="A102:D102"/>
    <mergeCell ref="A101:D101"/>
    <mergeCell ref="A100:D100"/>
    <mergeCell ref="A108:J108"/>
    <mergeCell ref="A107:J107"/>
    <mergeCell ref="A149:B149"/>
    <mergeCell ref="A148:B148"/>
    <mergeCell ref="A147:B147"/>
    <mergeCell ref="A146:B146"/>
    <mergeCell ref="A153:B153"/>
    <mergeCell ref="A152:B152"/>
    <mergeCell ref="A151:B151"/>
    <mergeCell ref="A150:B150"/>
    <mergeCell ref="A134:B134"/>
    <mergeCell ref="A133:B133"/>
    <mergeCell ref="A144:B144"/>
    <mergeCell ref="A143:B143"/>
    <mergeCell ref="A142:B142"/>
    <mergeCell ref="A141:B141"/>
    <mergeCell ref="A140:B140"/>
    <mergeCell ref="A139:B139"/>
    <mergeCell ref="A138:B138"/>
    <mergeCell ref="A137:B137"/>
    <mergeCell ref="A136:B136"/>
    <mergeCell ref="A135:B135"/>
    <mergeCell ref="A120:B120"/>
    <mergeCell ref="A119:B119"/>
    <mergeCell ref="A132:B132"/>
    <mergeCell ref="A131:B131"/>
    <mergeCell ref="A130:B130"/>
    <mergeCell ref="A129:B129"/>
    <mergeCell ref="A128:B128"/>
    <mergeCell ref="A127:B127"/>
    <mergeCell ref="E111:H111"/>
    <mergeCell ref="A99:D99"/>
    <mergeCell ref="A126:B126"/>
    <mergeCell ref="A125:B125"/>
    <mergeCell ref="A124:B124"/>
    <mergeCell ref="A123:B123"/>
    <mergeCell ref="A116:B116"/>
    <mergeCell ref="A115:B115"/>
    <mergeCell ref="A122:B122"/>
    <mergeCell ref="A121:B121"/>
    <mergeCell ref="C44:F44"/>
    <mergeCell ref="C43:F43"/>
    <mergeCell ref="C42:F42"/>
    <mergeCell ref="C51:F51"/>
    <mergeCell ref="C45:I45"/>
    <mergeCell ref="C46:I46"/>
    <mergeCell ref="C49:F49"/>
    <mergeCell ref="G49:H49"/>
    <mergeCell ref="C50:F50"/>
    <mergeCell ref="G50:H50"/>
    <mergeCell ref="A98:D98"/>
    <mergeCell ref="A96:D96"/>
    <mergeCell ref="A118:B118"/>
    <mergeCell ref="A117:B117"/>
    <mergeCell ref="A114:B114"/>
    <mergeCell ref="A113:B113"/>
    <mergeCell ref="A106:J106"/>
  </mergeCells>
  <dataValidations count="2">
    <dataValidation type="list" allowBlank="1" showInputMessage="1" showErrorMessage="1" sqref="G132:G141 E124:E129 G124:G129 E132:E141 E113:E120 E144:E149 G144:G149 G113:G120">
      <formula1>"[*G], [*TL], [*C], [A], [D], [E], [G], [ I ], [P], [S], [TI]"</formula1>
    </dataValidation>
    <dataValidation type="list" allowBlank="1" showInputMessage="1" showErrorMessage="1" sqref="C172 C82 C69 C56 C39 C26 C20 C32 C48 C62 C75 C88 C166">
      <formula1>"*G, *TL, *TA, *C, A, D, E, ED, G,  I , P, S, TI"</formula1>
    </dataValidation>
  </dataValidations>
  <printOptions/>
  <pageMargins left="0.75" right="0.75" top="1" bottom="1" header="0.5" footer="0.5"/>
  <pageSetup horizontalDpi="600" verticalDpi="600" orientation="portrait" scale="74" r:id="rId3"/>
  <rowBreaks count="2" manualBreakCount="2">
    <brk id="54" max="255" man="1"/>
    <brk id="10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0" width="12.7109375" style="0" customWidth="1"/>
  </cols>
  <sheetData>
    <row r="1" spans="1:2" ht="12.75">
      <c r="A1" s="282" t="s">
        <v>59</v>
      </c>
      <c r="B1" s="282"/>
    </row>
    <row r="3" spans="1:6" ht="12.75">
      <c r="A3" s="298" t="s">
        <v>41</v>
      </c>
      <c r="B3" s="298"/>
      <c r="C3" s="298"/>
      <c r="D3" s="298"/>
      <c r="E3" s="18"/>
      <c r="F3" s="18"/>
    </row>
    <row r="4" spans="1:6" ht="12.75">
      <c r="A4" s="280" t="s">
        <v>143</v>
      </c>
      <c r="B4" s="281"/>
      <c r="C4" s="281"/>
      <c r="D4" s="281"/>
      <c r="E4" s="31">
        <v>0.6</v>
      </c>
      <c r="F4" s="18"/>
    </row>
    <row r="5" spans="1:6" ht="12.75">
      <c r="A5" s="281" t="s">
        <v>98</v>
      </c>
      <c r="B5" s="281"/>
      <c r="C5" s="281"/>
      <c r="D5" s="281"/>
      <c r="E5" s="44">
        <v>570000</v>
      </c>
      <c r="F5" s="18"/>
    </row>
    <row r="6" spans="1:6" ht="12.75">
      <c r="A6" s="281" t="s">
        <v>99</v>
      </c>
      <c r="B6" s="281"/>
      <c r="C6" s="281"/>
      <c r="D6" s="281"/>
      <c r="E6" s="44">
        <v>380000</v>
      </c>
      <c r="F6" s="18"/>
    </row>
    <row r="7" spans="1:6" ht="12.75">
      <c r="A7" s="281" t="s">
        <v>130</v>
      </c>
      <c r="B7" s="281"/>
      <c r="C7" s="281"/>
      <c r="D7" s="281"/>
      <c r="E7" s="44">
        <v>850000</v>
      </c>
      <c r="F7" s="18"/>
    </row>
    <row r="8" spans="1:6" ht="12.75">
      <c r="A8" s="281" t="s">
        <v>37</v>
      </c>
      <c r="B8" s="281"/>
      <c r="C8" s="281"/>
      <c r="D8" s="281"/>
      <c r="E8" s="23">
        <v>100000</v>
      </c>
      <c r="F8" s="18"/>
    </row>
    <row r="9" spans="1:6" ht="12.75">
      <c r="A9" s="281" t="s">
        <v>38</v>
      </c>
      <c r="B9" s="281"/>
      <c r="C9" s="281"/>
      <c r="D9" s="281"/>
      <c r="E9" s="8">
        <v>20</v>
      </c>
      <c r="F9" s="18"/>
    </row>
    <row r="10" spans="1:6" ht="12.75">
      <c r="A10" s="280" t="s">
        <v>144</v>
      </c>
      <c r="B10" s="281"/>
      <c r="C10" s="281"/>
      <c r="D10" s="281"/>
      <c r="E10" s="20">
        <v>60000</v>
      </c>
      <c r="F10" s="18"/>
    </row>
    <row r="11" spans="1:6" ht="12.75">
      <c r="A11" s="281" t="s">
        <v>94</v>
      </c>
      <c r="B11" s="281"/>
      <c r="C11" s="281"/>
      <c r="D11" s="281"/>
      <c r="E11" s="132">
        <v>100000</v>
      </c>
      <c r="F11" s="18"/>
    </row>
    <row r="12" spans="1:6" ht="12.75">
      <c r="A12" s="280" t="s">
        <v>145</v>
      </c>
      <c r="B12" s="281"/>
      <c r="C12" s="281"/>
      <c r="D12" s="281"/>
      <c r="E12" s="132">
        <v>100000</v>
      </c>
      <c r="F12" s="18"/>
    </row>
    <row r="13" spans="1:6" ht="12.75">
      <c r="A13" s="280" t="s">
        <v>146</v>
      </c>
      <c r="B13" s="281"/>
      <c r="C13" s="281"/>
      <c r="D13" s="281"/>
      <c r="E13" s="133">
        <v>150000</v>
      </c>
      <c r="F13" s="18"/>
    </row>
    <row r="14" spans="1:6" ht="12.75">
      <c r="A14" s="280" t="s">
        <v>147</v>
      </c>
      <c r="B14" s="281"/>
      <c r="C14" s="281"/>
      <c r="D14" s="281"/>
      <c r="E14" s="132">
        <v>140000</v>
      </c>
      <c r="F14" s="18"/>
    </row>
    <row r="15" spans="1:6" ht="12.75">
      <c r="A15" s="280" t="s">
        <v>148</v>
      </c>
      <c r="B15" s="281"/>
      <c r="C15" s="281"/>
      <c r="D15" s="281"/>
      <c r="E15" s="85">
        <v>200000</v>
      </c>
      <c r="F15" s="18"/>
    </row>
    <row r="16" spans="1:6" ht="12.75">
      <c r="A16" s="281" t="s">
        <v>39</v>
      </c>
      <c r="B16" s="281"/>
      <c r="C16" s="281"/>
      <c r="D16" s="281"/>
      <c r="E16" s="31">
        <v>0.2</v>
      </c>
      <c r="F16" s="18"/>
    </row>
    <row r="17" spans="1:6" ht="12.75">
      <c r="A17" s="280" t="s">
        <v>149</v>
      </c>
      <c r="B17" s="281"/>
      <c r="C17" s="281"/>
      <c r="D17" s="281"/>
      <c r="E17" s="23">
        <v>40000</v>
      </c>
      <c r="F17" s="18"/>
    </row>
    <row r="18" spans="1:6" ht="12.75">
      <c r="A18" s="281"/>
      <c r="B18" s="281"/>
      <c r="C18" s="281"/>
      <c r="D18" s="281"/>
      <c r="E18" s="19"/>
      <c r="F18" s="18"/>
    </row>
    <row r="19" spans="1:6" ht="12.75">
      <c r="A19" s="298" t="s">
        <v>40</v>
      </c>
      <c r="B19" s="298"/>
      <c r="C19" s="298"/>
      <c r="D19" s="298"/>
      <c r="E19" s="19"/>
      <c r="F19" s="18"/>
    </row>
    <row r="20" spans="1:6" ht="12.75">
      <c r="A20" s="344" t="s">
        <v>132</v>
      </c>
      <c r="B20" s="344"/>
      <c r="C20" s="344"/>
      <c r="D20" s="344"/>
      <c r="E20" s="19"/>
      <c r="F20" s="18"/>
    </row>
    <row r="21" spans="1:6" ht="12.75">
      <c r="A21" s="281" t="s">
        <v>95</v>
      </c>
      <c r="B21" s="281"/>
      <c r="C21" s="281"/>
      <c r="D21" s="281"/>
      <c r="E21" s="20">
        <v>60000</v>
      </c>
      <c r="F21" s="18"/>
    </row>
    <row r="22" spans="1:6" ht="12.75">
      <c r="A22" s="281" t="s">
        <v>96</v>
      </c>
      <c r="B22" s="281"/>
      <c r="C22" s="281"/>
      <c r="D22" s="281"/>
      <c r="E22" s="132">
        <v>100000</v>
      </c>
      <c r="F22" s="18"/>
    </row>
    <row r="23" spans="1:6" ht="12.75">
      <c r="A23" s="280" t="s">
        <v>43</v>
      </c>
      <c r="B23" s="280"/>
      <c r="C23" s="280"/>
      <c r="D23" s="280"/>
      <c r="E23" s="132">
        <v>140000</v>
      </c>
      <c r="F23" s="18"/>
    </row>
    <row r="24" spans="1:6" ht="12.75">
      <c r="A24" s="280" t="s">
        <v>42</v>
      </c>
      <c r="B24" s="280"/>
      <c r="C24" s="280"/>
      <c r="D24" s="280"/>
      <c r="E24" s="8">
        <v>10</v>
      </c>
      <c r="F24" s="18"/>
    </row>
    <row r="25" spans="1:6" ht="12.75">
      <c r="A25" s="18"/>
      <c r="B25" s="18"/>
      <c r="C25" s="18"/>
      <c r="D25" s="18"/>
      <c r="E25" s="8"/>
      <c r="F25" s="18"/>
    </row>
    <row r="26" spans="1:6" ht="12.75">
      <c r="A26" s="18"/>
      <c r="B26" s="18"/>
      <c r="C26" s="18"/>
      <c r="D26" s="46" t="s">
        <v>97</v>
      </c>
      <c r="E26" s="46" t="s">
        <v>36</v>
      </c>
      <c r="F26" s="18"/>
    </row>
    <row r="27" spans="1:6" ht="12.75">
      <c r="A27" s="18"/>
      <c r="B27" s="18"/>
      <c r="C27" s="18"/>
      <c r="D27" s="47" t="s">
        <v>10</v>
      </c>
      <c r="E27" s="47" t="s">
        <v>10</v>
      </c>
      <c r="F27" s="18"/>
    </row>
    <row r="28" spans="1:6" ht="12.75">
      <c r="A28" s="280" t="s">
        <v>44</v>
      </c>
      <c r="B28" s="280"/>
      <c r="C28" s="280"/>
      <c r="D28" s="83">
        <v>-800000</v>
      </c>
      <c r="E28" s="83">
        <v>-500000</v>
      </c>
      <c r="F28" s="18"/>
    </row>
    <row r="29" spans="1:6" ht="12.75">
      <c r="A29" s="280" t="s">
        <v>31</v>
      </c>
      <c r="B29" s="280"/>
      <c r="C29" s="280"/>
      <c r="D29" s="81">
        <v>500000</v>
      </c>
      <c r="E29" s="81">
        <v>300000</v>
      </c>
      <c r="F29" s="18"/>
    </row>
    <row r="30" spans="1:6" ht="12.75">
      <c r="A30" s="280" t="s">
        <v>16</v>
      </c>
      <c r="B30" s="280"/>
      <c r="C30" s="280"/>
      <c r="D30" s="81">
        <v>100000</v>
      </c>
      <c r="E30" s="81">
        <v>60000</v>
      </c>
      <c r="F30" s="18"/>
    </row>
    <row r="31" spans="1:6" ht="12.75">
      <c r="A31" s="280" t="s">
        <v>45</v>
      </c>
      <c r="B31" s="280"/>
      <c r="C31" s="280"/>
      <c r="D31" s="81">
        <v>-84000</v>
      </c>
      <c r="E31" s="81">
        <v>0</v>
      </c>
      <c r="F31" s="18"/>
    </row>
    <row r="32" spans="1:6" ht="13.5" thickBot="1">
      <c r="A32" s="280" t="s">
        <v>125</v>
      </c>
      <c r="B32" s="280"/>
      <c r="C32" s="280"/>
      <c r="D32" s="84">
        <f>SUM(D28:D31)</f>
        <v>-284000</v>
      </c>
      <c r="E32" s="84">
        <f>SUM(E28:E31)</f>
        <v>-140000</v>
      </c>
      <c r="F32" s="18"/>
    </row>
    <row r="33" spans="1:6" ht="13.5" thickTop="1">
      <c r="A33" s="280"/>
      <c r="B33" s="280"/>
      <c r="C33" s="280"/>
      <c r="D33" s="81"/>
      <c r="E33" s="81"/>
      <c r="F33" s="18"/>
    </row>
    <row r="34" spans="1:6" ht="12.75">
      <c r="A34" s="280" t="s">
        <v>135</v>
      </c>
      <c r="B34" s="281"/>
      <c r="C34" s="281"/>
      <c r="D34" s="85">
        <v>-1116000</v>
      </c>
      <c r="E34" s="85">
        <v>-620000</v>
      </c>
      <c r="F34" s="18"/>
    </row>
    <row r="35" spans="1:6" ht="12.75">
      <c r="A35" s="281" t="s">
        <v>17</v>
      </c>
      <c r="B35" s="281"/>
      <c r="C35" s="281"/>
      <c r="D35" s="81">
        <f>D32</f>
        <v>-284000</v>
      </c>
      <c r="E35" s="81">
        <f>E32</f>
        <v>-140000</v>
      </c>
      <c r="F35" s="18"/>
    </row>
    <row r="36" spans="1:6" ht="12.75">
      <c r="A36" s="281" t="s">
        <v>26</v>
      </c>
      <c r="B36" s="281"/>
      <c r="C36" s="281"/>
      <c r="D36" s="81">
        <v>115000</v>
      </c>
      <c r="E36" s="81">
        <v>60000</v>
      </c>
      <c r="F36" s="18"/>
    </row>
    <row r="37" spans="1:6" ht="13.5" thickBot="1">
      <c r="A37" s="280" t="s">
        <v>136</v>
      </c>
      <c r="B37" s="281"/>
      <c r="C37" s="281"/>
      <c r="D37" s="84">
        <f>SUM(D34:D36)</f>
        <v>-1285000</v>
      </c>
      <c r="E37" s="84">
        <f>SUM(E34:E36)</f>
        <v>-700000</v>
      </c>
      <c r="F37" s="18"/>
    </row>
    <row r="38" spans="1:6" ht="13.5" thickTop="1">
      <c r="A38" s="281"/>
      <c r="B38" s="281"/>
      <c r="C38" s="281"/>
      <c r="D38" s="82"/>
      <c r="E38" s="82"/>
      <c r="F38" s="18"/>
    </row>
    <row r="39" spans="1:6" ht="12.75">
      <c r="A39" s="281" t="s">
        <v>34</v>
      </c>
      <c r="B39" s="281"/>
      <c r="C39" s="281"/>
      <c r="D39" s="83">
        <v>177000</v>
      </c>
      <c r="E39" s="83">
        <v>90000</v>
      </c>
      <c r="F39" s="18"/>
    </row>
    <row r="40" spans="1:6" ht="12.75">
      <c r="A40" s="281" t="s">
        <v>46</v>
      </c>
      <c r="B40" s="281"/>
      <c r="C40" s="281"/>
      <c r="D40" s="81">
        <v>316000</v>
      </c>
      <c r="E40" s="81">
        <v>410000</v>
      </c>
      <c r="F40" s="18"/>
    </row>
    <row r="41" spans="1:6" ht="12.75">
      <c r="A41" s="281" t="s">
        <v>30</v>
      </c>
      <c r="B41" s="281"/>
      <c r="C41" s="281"/>
      <c r="D41" s="81">
        <v>440000</v>
      </c>
      <c r="E41" s="81">
        <v>320000</v>
      </c>
      <c r="F41" s="18"/>
    </row>
    <row r="42" spans="1:6" ht="12.75">
      <c r="A42" s="281" t="s">
        <v>47</v>
      </c>
      <c r="B42" s="281"/>
      <c r="C42" s="281"/>
      <c r="D42" s="81">
        <v>766000</v>
      </c>
      <c r="E42" s="81">
        <v>0</v>
      </c>
      <c r="F42" s="18"/>
    </row>
    <row r="43" spans="1:6" ht="12.75">
      <c r="A43" s="281" t="s">
        <v>48</v>
      </c>
      <c r="B43" s="281"/>
      <c r="C43" s="281"/>
      <c r="D43" s="81">
        <v>180000</v>
      </c>
      <c r="E43" s="81">
        <v>390000</v>
      </c>
      <c r="F43" s="18"/>
    </row>
    <row r="44" spans="1:6" ht="12.75">
      <c r="A44" s="281" t="s">
        <v>35</v>
      </c>
      <c r="B44" s="281"/>
      <c r="C44" s="281"/>
      <c r="D44" s="81">
        <v>496000</v>
      </c>
      <c r="E44" s="81">
        <v>300000</v>
      </c>
      <c r="F44" s="18"/>
    </row>
    <row r="45" spans="1:6" ht="13.5" thickBot="1">
      <c r="A45" s="281" t="s">
        <v>126</v>
      </c>
      <c r="B45" s="281"/>
      <c r="C45" s="281"/>
      <c r="D45" s="84">
        <f>SUM(D39:D44)</f>
        <v>2375000</v>
      </c>
      <c r="E45" s="84">
        <f>SUM(E39:E44)</f>
        <v>1510000</v>
      </c>
      <c r="F45" s="18"/>
    </row>
    <row r="46" spans="1:6" ht="13.5" thickTop="1">
      <c r="A46" s="281"/>
      <c r="B46" s="281"/>
      <c r="C46" s="281"/>
      <c r="D46" s="81"/>
      <c r="E46" s="81"/>
      <c r="F46" s="18"/>
    </row>
    <row r="47" spans="1:6" ht="12.75">
      <c r="A47" s="281" t="s">
        <v>22</v>
      </c>
      <c r="B47" s="281"/>
      <c r="C47" s="281"/>
      <c r="D47" s="83">
        <v>-480000</v>
      </c>
      <c r="E47" s="83">
        <v>-400000</v>
      </c>
      <c r="F47" s="18"/>
    </row>
    <row r="48" spans="1:6" ht="12.75">
      <c r="A48" s="281" t="s">
        <v>23</v>
      </c>
      <c r="B48" s="281"/>
      <c r="C48" s="281"/>
      <c r="D48" s="81">
        <v>-610000</v>
      </c>
      <c r="E48" s="81">
        <v>-320000</v>
      </c>
      <c r="F48" s="18"/>
    </row>
    <row r="49" spans="1:6" ht="12.75">
      <c r="A49" s="281" t="s">
        <v>32</v>
      </c>
      <c r="B49" s="281"/>
      <c r="C49" s="281"/>
      <c r="D49" s="81">
        <v>0</v>
      </c>
      <c r="E49" s="81">
        <v>-90000</v>
      </c>
      <c r="F49" s="18"/>
    </row>
    <row r="50" spans="1:6" ht="12.75">
      <c r="A50" s="280" t="s">
        <v>150</v>
      </c>
      <c r="B50" s="281"/>
      <c r="C50" s="281"/>
      <c r="D50" s="81">
        <v>-1285000</v>
      </c>
      <c r="E50" s="81">
        <f>E37</f>
        <v>-700000</v>
      </c>
      <c r="F50" s="18"/>
    </row>
    <row r="51" spans="1:6" ht="13.5" thickBot="1">
      <c r="A51" s="281" t="s">
        <v>131</v>
      </c>
      <c r="B51" s="281"/>
      <c r="C51" s="281"/>
      <c r="D51" s="84">
        <f>SUM(D47:D50)</f>
        <v>-2375000</v>
      </c>
      <c r="E51" s="84">
        <f>SUM(E47:E50)</f>
        <v>-1510000</v>
      </c>
      <c r="F51" s="18"/>
    </row>
    <row r="52" spans="1:6" ht="13.5" thickTop="1">
      <c r="A52" s="18"/>
      <c r="B52" s="18"/>
      <c r="C52" s="18"/>
      <c r="D52" s="18"/>
      <c r="E52" s="18"/>
      <c r="F52" s="18"/>
    </row>
  </sheetData>
  <sheetProtection password="C690" sheet="1" objects="1" scenarios="1" selectLockedCells="1" selectUnlockedCells="1"/>
  <mergeCells count="47">
    <mergeCell ref="A1:B1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A7:D7"/>
    <mergeCell ref="A6:D6"/>
    <mergeCell ref="A5:D5"/>
    <mergeCell ref="A4:D4"/>
    <mergeCell ref="A44:C44"/>
    <mergeCell ref="A43:C43"/>
    <mergeCell ref="A9:D9"/>
    <mergeCell ref="A8:D8"/>
    <mergeCell ref="A15:D15"/>
    <mergeCell ref="A14:D14"/>
    <mergeCell ref="A13:D13"/>
    <mergeCell ref="A12:D12"/>
    <mergeCell ref="A11:D11"/>
    <mergeCell ref="A10:D10"/>
    <mergeCell ref="A38:C38"/>
    <mergeCell ref="A37:C37"/>
    <mergeCell ref="A3:D3"/>
    <mergeCell ref="A51:C51"/>
    <mergeCell ref="A50:C50"/>
    <mergeCell ref="A49:C49"/>
    <mergeCell ref="A48:C48"/>
    <mergeCell ref="A47:C47"/>
    <mergeCell ref="A46:C46"/>
    <mergeCell ref="A45:C45"/>
    <mergeCell ref="A42:C42"/>
    <mergeCell ref="A41:C41"/>
    <mergeCell ref="A40:C40"/>
    <mergeCell ref="A39:C39"/>
    <mergeCell ref="A30:C30"/>
    <mergeCell ref="A29:C29"/>
    <mergeCell ref="A28:C28"/>
    <mergeCell ref="A36:C36"/>
    <mergeCell ref="A35:C35"/>
    <mergeCell ref="A34:C34"/>
    <mergeCell ref="A33:C33"/>
    <mergeCell ref="A32:C32"/>
    <mergeCell ref="A31:C3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sirish</cp:lastModifiedBy>
  <cp:lastPrinted>2011-11-24T00:55:21Z</cp:lastPrinted>
  <dcterms:created xsi:type="dcterms:W3CDTF">2002-01-03T18:06:33Z</dcterms:created>
  <dcterms:modified xsi:type="dcterms:W3CDTF">2011-12-29T09:35:47Z</dcterms:modified>
  <cp:category/>
  <cp:version/>
  <cp:contentType/>
  <cp:contentStatus/>
</cp:coreProperties>
</file>