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P04-35" sheetId="1" r:id="rId1"/>
    <sheet name="Given P04-35" sheetId="2" r:id="rId2"/>
    <sheet name="P04-37" sheetId="3" r:id="rId3"/>
    <sheet name="Given P04-37" sheetId="4" r:id="rId4"/>
    <sheet name="P04-38" sheetId="5" r:id="rId5"/>
    <sheet name="Given P04-38" sheetId="6" r:id="rId6"/>
    <sheet name="P04-42" sheetId="7" r:id="rId7"/>
    <sheet name="Given P04-42" sheetId="8" r:id="rId8"/>
  </sheets>
  <definedNames>
    <definedName name="_xlnm.Print_Titles" localSheetId="2">'P04-37'!$1:$4</definedName>
    <definedName name="_xlnm.Print_Titles" localSheetId="4">'P04-38'!$1:$4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10" authorId="0">
      <text>
        <r>
          <rPr>
            <sz val="8"/>
            <rFont val="Tahoma"/>
            <family val="2"/>
          </rPr>
          <t>Using the dropdown list, enter a notation in this column to indicate:
[A] - Unamortized allocations
[*C] - Convert to equity method
[D] - Intercompany dividends
[E] - Excess amortization expense
[I] -  Intercompany income accrual
[S] - Subsidiary stockholders' equity</t>
        </r>
      </text>
    </comment>
    <comment ref="G10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H10" authorId="0">
      <text>
        <r>
          <rPr>
            <sz val="8"/>
            <rFont val="Tahoma"/>
            <family val="2"/>
          </rPr>
          <t>Using the dropdown list, enter a notation in this column to indicate:
[A] - Unamortized allocations
[*C] - Convert to equity method
[D] - Intercompany dividends
[E] - Excess amortization expense
[I] -  Intercompany income accrual
[S] - Subsidiary stockholders' equity</t>
        </r>
      </text>
    </comment>
    <comment ref="I10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J10" authorId="0">
      <text>
        <r>
          <rPr>
            <sz val="8"/>
            <rFont val="Tahoma"/>
            <family val="2"/>
          </rPr>
          <t>Enter noncontrolling interest entries in the yellow cells in this column.  The consolidated totals are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G11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I11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J113" authorId="0">
      <text>
        <r>
          <rPr>
            <sz val="8"/>
            <rFont val="Tahoma"/>
            <family val="2"/>
          </rPr>
          <t>Enter noncontrolling interest entries in the yellow cells in this column.  The consolidated totals are verified.</t>
        </r>
      </text>
    </comment>
    <comment ref="F113" authorId="0">
      <text>
        <r>
          <rPr>
            <sz val="8"/>
            <rFont val="Tahoma"/>
            <family val="2"/>
          </rPr>
          <t>Using the dropdown list, enter a notation in this column to indicate:
[A] - Unamortized allocations
[*C] - Convert to equity method
[D] - Intercompany dividends
[E] - Excess amortization expense
[I] -  Intercompany income accrual
[S] - Subsidiary stockholders' equity</t>
        </r>
      </text>
    </comment>
    <comment ref="H113" authorId="0">
      <text>
        <r>
          <rPr>
            <sz val="8"/>
            <rFont val="Tahoma"/>
            <family val="2"/>
          </rPr>
          <t>Using the dropdown list, enter a notation in this column to indicate:
[A] - Unamortized allocations
[*C] - Convert to equity method
[D] - Intercompany dividends
[E] - Excess amortization expense
[I] -  Intercompany income accrual
[S] - Subsidiary stockholders' equity</t>
        </r>
      </text>
    </comment>
    <comment ref="E10" authorId="0">
      <text>
        <r>
          <rPr>
            <sz val="8"/>
            <rFont val="Tahoma"/>
            <family val="2"/>
          </rPr>
          <t>Enter appropriate data in yellow cells.  Your entries for "Implied value in excess of book value" and "Total"  will be verified.</t>
        </r>
      </text>
    </comment>
    <comment ref="D36" authorId="0">
      <text>
        <r>
          <rPr>
            <sz val="8"/>
            <rFont val="Arial"/>
            <family val="2"/>
          </rPr>
          <t>Enter appropriate data in yellow cells.  Your entries will be verified.</t>
        </r>
      </text>
    </comment>
    <comment ref="E36" authorId="0">
      <text>
        <r>
          <rPr>
            <sz val="8"/>
            <rFont val="Arial"/>
            <family val="2"/>
          </rPr>
          <t>Enter a short explanation in the space provided.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D9" authorId="0">
      <text>
        <r>
          <rPr>
            <sz val="8"/>
            <rFont val="Tahoma"/>
            <family val="2"/>
          </rPr>
          <t>Enter appropriate data in yellow cells.  Your entries for "Cost in excess of book value" "Goodwill", and "Total"  will be verified.</t>
        </r>
      </text>
    </comment>
    <comment ref="E35" authorId="0">
      <text>
        <r>
          <rPr>
            <sz val="8"/>
            <rFont val="Tahoma"/>
            <family val="2"/>
          </rPr>
          <t>Using the dropdown list, enter a notation in this column to indicate:
[A] - Unamortized allocations
[*C] - Convert to equity method
[D] - Intercompany dividends
[E] - Excess amortization expense
[I] -  Intercompany income accrual
[S] - Subsidiary stockholders' equity</t>
        </r>
      </text>
    </comment>
    <comment ref="F35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H35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I35" authorId="0">
      <text>
        <r>
          <rPr>
            <sz val="8"/>
            <rFont val="Tahoma"/>
            <family val="2"/>
          </rPr>
          <t>Enter noncontrolling interest entries in the yellow cells in this column.  The consolidated totals are verified.</t>
        </r>
      </text>
    </comment>
    <comment ref="G35" authorId="0">
      <text>
        <r>
          <rPr>
            <sz val="8"/>
            <rFont val="Tahoma"/>
            <family val="2"/>
          </rPr>
          <t>Enter notation in this column to indicate:
[A] - Unamortized allocations
[*C] - Convert to equity method
[D] - Intercompany dividends
[E] - Excess amortization expense
[I] -  Intercompany income accrual
[S] - Subsidiary stockholders' equity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G13" authorId="0">
      <text>
        <r>
          <rPr>
            <sz val="8"/>
            <rFont val="Tahoma"/>
            <family val="2"/>
          </rPr>
          <t>Using the dropdown list, enter a notation in this column to indicate:
[A] - Unamortized allocations
[*C] - Convert to equity method
[D] - Intercompany dividends
[E] - Excess amortization expense
[I] -  Intercompany income accrual
[S] - Subsidiary stockholders' equity</t>
        </r>
      </text>
    </comment>
    <comment ref="H1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I13" authorId="0">
      <text>
        <r>
          <rPr>
            <sz val="8"/>
            <rFont val="Tahoma"/>
            <family val="2"/>
          </rPr>
          <t>Enter notation in this column to indicate:
[A] - Unamortized allocations
[*C] - Convert to equity method
[D] - Intercompany dividends
[E] - Excess amortization expense
[I] -  Intercompany income accrual
[S] - Subsidiary stockholders' equity</t>
        </r>
      </text>
    </comment>
    <comment ref="J1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K13" authorId="0">
      <text>
        <r>
          <rPr>
            <sz val="8"/>
            <rFont val="Tahoma"/>
            <family val="2"/>
          </rPr>
          <t>Enter noncontrolling interest entries in the yellow cells in this column.  The consolidated totals are verified.</t>
        </r>
      </text>
    </comment>
  </commentList>
</comments>
</file>

<file path=xl/sharedStrings.xml><?xml version="1.0" encoding="utf-8"?>
<sst xmlns="http://schemas.openxmlformats.org/spreadsheetml/2006/main" count="419" uniqueCount="212">
  <si>
    <t>Revenues</t>
  </si>
  <si>
    <t>Cost of goods sold</t>
  </si>
  <si>
    <t>Depreciation expense</t>
  </si>
  <si>
    <t>Net income</t>
  </si>
  <si>
    <t>Dividends paid</t>
  </si>
  <si>
    <t>Current assets</t>
  </si>
  <si>
    <t>Land</t>
  </si>
  <si>
    <t>Buildings and equipment (net)</t>
  </si>
  <si>
    <t>Total assets</t>
  </si>
  <si>
    <t>Common stock</t>
  </si>
  <si>
    <t>Additional paid-in capital</t>
  </si>
  <si>
    <t>Total liabilities and equity</t>
  </si>
  <si>
    <t>Student Name:</t>
  </si>
  <si>
    <t>Class:</t>
  </si>
  <si>
    <t>- Purchase price allocation and annual amortization</t>
  </si>
  <si>
    <t>Annual</t>
  </si>
  <si>
    <t>Life</t>
  </si>
  <si>
    <t>Excess</t>
  </si>
  <si>
    <t>(years)</t>
  </si>
  <si>
    <t>Amortizations</t>
  </si>
  <si>
    <t>Consolidation Entries</t>
  </si>
  <si>
    <t>Consolidated</t>
  </si>
  <si>
    <t>Accounts</t>
  </si>
  <si>
    <t>Debit</t>
  </si>
  <si>
    <t>Credit</t>
  </si>
  <si>
    <t>Totals</t>
  </si>
  <si>
    <t>Amortization expense</t>
  </si>
  <si>
    <t xml:space="preserve">    Total assets</t>
  </si>
  <si>
    <t xml:space="preserve">    Total liabilities and equity</t>
  </si>
  <si>
    <t>Parentheses indicate a credit balance.</t>
  </si>
  <si>
    <t>Sam</t>
  </si>
  <si>
    <t>Investment in Sam</t>
  </si>
  <si>
    <t>Sam Corporation outstanding common stock</t>
  </si>
  <si>
    <t xml:space="preserve">  acquired by Father, Inc.</t>
  </si>
  <si>
    <t>Inc.</t>
  </si>
  <si>
    <t>Father,</t>
  </si>
  <si>
    <t>Corporation</t>
  </si>
  <si>
    <t xml:space="preserve">  Sam Corporation shares</t>
  </si>
  <si>
    <t xml:space="preserve">Cash paid by Father, Inc. for </t>
  </si>
  <si>
    <t>Book value of Sam Corporation</t>
  </si>
  <si>
    <t>Buildings and equipment</t>
  </si>
  <si>
    <t>Copyright</t>
  </si>
  <si>
    <t>Notes payable</t>
  </si>
  <si>
    <t>Book</t>
  </si>
  <si>
    <t>Value</t>
  </si>
  <si>
    <t>Fair Market</t>
  </si>
  <si>
    <t>Notes payable (due in 8 years)</t>
  </si>
  <si>
    <t>Copyright (20-year life)</t>
  </si>
  <si>
    <t>Interest expense</t>
  </si>
  <si>
    <t>Equity in income of Sam</t>
  </si>
  <si>
    <t>Retained earnings</t>
  </si>
  <si>
    <t>Accounts payable</t>
  </si>
  <si>
    <t>Note: Credits are indicated by parentheses.</t>
  </si>
  <si>
    <t>FATHER, INC. AND SAM CORPORATION</t>
  </si>
  <si>
    <t>Interest</t>
  </si>
  <si>
    <t>Noncontrolling interest in Sam's income</t>
  </si>
  <si>
    <t>Noncontrolling interest in Sam</t>
  </si>
  <si>
    <t>Non-</t>
  </si>
  <si>
    <t>controlling</t>
  </si>
  <si>
    <t>Account Name</t>
  </si>
  <si>
    <t>Balance</t>
  </si>
  <si>
    <t>Explanation</t>
  </si>
  <si>
    <t>Buildings</t>
  </si>
  <si>
    <t>Equipment</t>
  </si>
  <si>
    <t>Buildings (10-year life)</t>
  </si>
  <si>
    <t>Equipment (5-year life)</t>
  </si>
  <si>
    <t>Patents (10-year life)</t>
  </si>
  <si>
    <t>Debits</t>
  </si>
  <si>
    <t>Credits</t>
  </si>
  <si>
    <t>Investment income</t>
  </si>
  <si>
    <t>- Purchase price allocation and excess amortizations</t>
  </si>
  <si>
    <t>Goodwill</t>
  </si>
  <si>
    <t>indefinite</t>
  </si>
  <si>
    <t>Patents</t>
  </si>
  <si>
    <t>Noncontrolling interest</t>
  </si>
  <si>
    <t>Income to noncontrolling interest</t>
  </si>
  <si>
    <t>Consolidation Worksheet</t>
  </si>
  <si>
    <t>Income to controlling interest</t>
  </si>
  <si>
    <t>Consolidated net income</t>
  </si>
  <si>
    <t>Total liabilities &amp; equities</t>
  </si>
  <si>
    <t>Noncontrolling interest in income</t>
  </si>
  <si>
    <t>Book value of subsidiary</t>
  </si>
  <si>
    <t>Annual excess amortizations:</t>
  </si>
  <si>
    <t xml:space="preserve">  of subsidiary</t>
  </si>
  <si>
    <t>Fair</t>
  </si>
  <si>
    <t>Fair value in excess of book value</t>
  </si>
  <si>
    <t xml:space="preserve">   between fair value and book value:</t>
  </si>
  <si>
    <t>Retained earnings, 1/1</t>
  </si>
  <si>
    <t>Retained earnings, 12/31</t>
  </si>
  <si>
    <t xml:space="preserve">Consolidation Worksheet </t>
  </si>
  <si>
    <t>Separate company net income</t>
  </si>
  <si>
    <t>Controlling interest in CNI</t>
  </si>
  <si>
    <t xml:space="preserve">  Retained earnings, 12/31</t>
  </si>
  <si>
    <t>NCI in Sam 1/1</t>
  </si>
  <si>
    <t>NCI in Sam 12/31</t>
  </si>
  <si>
    <t xml:space="preserve">  acquired by Adams Corporation</t>
  </si>
  <si>
    <t xml:space="preserve">Cash paid by Adams Corporation for </t>
  </si>
  <si>
    <t>Adams</t>
  </si>
  <si>
    <t>Barstow, Inc. outstanding voting shares</t>
  </si>
  <si>
    <t xml:space="preserve">  Barstow, Inc. shares</t>
  </si>
  <si>
    <t>Barstow, Inc.</t>
  </si>
  <si>
    <t>Investment in Barstow, Inc.</t>
  </si>
  <si>
    <t>Notes Payable</t>
  </si>
  <si>
    <t>Consideration transferred by Adams</t>
  </si>
  <si>
    <t>Noncontrolling interest fair value</t>
  </si>
  <si>
    <t>Acquisition-date total fair value</t>
  </si>
  <si>
    <t>Excess fair value over book value</t>
  </si>
  <si>
    <t>ADAMS CORPORATION AND BARSTOW, INC.</t>
  </si>
  <si>
    <t>Corp.</t>
  </si>
  <si>
    <t>Barstow</t>
  </si>
  <si>
    <t>Acquisition-date subsidiary fair value</t>
  </si>
  <si>
    <t>Sam's assessed fair value</t>
  </si>
  <si>
    <t>Retained earnings, 12/31/11</t>
  </si>
  <si>
    <t xml:space="preserve">  Total assets</t>
  </si>
  <si>
    <t xml:space="preserve">  Total liabilities and equity</t>
  </si>
  <si>
    <t xml:space="preserve">   Land</t>
  </si>
  <si>
    <t xml:space="preserve">   Buildings and equipment</t>
  </si>
  <si>
    <t xml:space="preserve">   Copyright</t>
  </si>
  <si>
    <t xml:space="preserve">   Notes payable</t>
  </si>
  <si>
    <t xml:space="preserve">    Total</t>
  </si>
  <si>
    <t xml:space="preserve">   Allocations to specific accounts based on difference </t>
  </si>
  <si>
    <t xml:space="preserve">  Buildings and equipment</t>
  </si>
  <si>
    <t xml:space="preserve">  Copyright</t>
  </si>
  <si>
    <t xml:space="preserve">  Notes payable</t>
  </si>
  <si>
    <t>Book value of Barstow</t>
  </si>
  <si>
    <t xml:space="preserve">   Buildings</t>
  </si>
  <si>
    <t xml:space="preserve">   Equipment</t>
  </si>
  <si>
    <t xml:space="preserve">   Patents</t>
  </si>
  <si>
    <t xml:space="preserve">   Goodwill</t>
  </si>
  <si>
    <t xml:space="preserve">   Total</t>
  </si>
  <si>
    <t>Investment in Barstow</t>
  </si>
  <si>
    <t>Problem 04-37</t>
  </si>
  <si>
    <t>Given Data P04-37</t>
  </si>
  <si>
    <t>Problem 04-38</t>
  </si>
  <si>
    <t>Given Data P04-38</t>
  </si>
  <si>
    <t>Problem 04-35</t>
  </si>
  <si>
    <t>Given Data P04-35</t>
  </si>
  <si>
    <t>Steel company outstanding common stock</t>
  </si>
  <si>
    <t xml:space="preserve">  acquired by Pierson Corporation</t>
  </si>
  <si>
    <t xml:space="preserve">Cash paid by Pierson Corporation. for </t>
  </si>
  <si>
    <t>Pierson,</t>
  </si>
  <si>
    <t xml:space="preserve">  Steele Company shares</t>
  </si>
  <si>
    <t>Steele</t>
  </si>
  <si>
    <t>Equity in income of Steele</t>
  </si>
  <si>
    <t>Noncontrolling interest in Steele's income</t>
  </si>
  <si>
    <t>Investment in Steele</t>
  </si>
  <si>
    <t xml:space="preserve">  Additional paid-in capital</t>
  </si>
  <si>
    <t xml:space="preserve">  Common stock</t>
  </si>
  <si>
    <t xml:space="preserve">  Retained earnings</t>
  </si>
  <si>
    <t>Steele owners equity amounts on 1/1/12:</t>
  </si>
  <si>
    <t>Assessed fair value of Steel's customer base</t>
  </si>
  <si>
    <t>Fair-value allocation schedule:</t>
  </si>
  <si>
    <t xml:space="preserve">  Fair value of Steele Company</t>
  </si>
  <si>
    <t xml:space="preserve">  Book value of Steele Company</t>
  </si>
  <si>
    <t xml:space="preserve">  Excess fair value</t>
  </si>
  <si>
    <t xml:space="preserve">    to customer base (10-year remaining life)</t>
  </si>
  <si>
    <t xml:space="preserve">    to goodwill</t>
  </si>
  <si>
    <t>Pierson</t>
  </si>
  <si>
    <t>Account Balances</t>
  </si>
  <si>
    <t xml:space="preserve">  Retained earnings, 12/31/11</t>
  </si>
  <si>
    <t xml:space="preserve">  Net income</t>
  </si>
  <si>
    <t>Copyrights</t>
  </si>
  <si>
    <t>Acquisition Method</t>
  </si>
  <si>
    <t>Equity in Steele income</t>
  </si>
  <si>
    <t>Customer base</t>
  </si>
  <si>
    <t>NCI in Steele</t>
  </si>
  <si>
    <t xml:space="preserve">    Total liabilities and stockholders' equity</t>
  </si>
  <si>
    <t>Consolidated Balances</t>
  </si>
  <si>
    <t>Sam accounts values on 1/1/13</t>
  </si>
  <si>
    <t>Retained earnings, 1/1/13</t>
  </si>
  <si>
    <t>Buildings and equipment  (10-year remaining life)</t>
  </si>
  <si>
    <t xml:space="preserve">  Retained earnings, 12/31/13</t>
  </si>
  <si>
    <t>Father</t>
  </si>
  <si>
    <t>Barstow account values on 12/31/11</t>
  </si>
  <si>
    <t>Fair value of 10% NCI - B4 &amp; after acquisition</t>
  </si>
  <si>
    <t>Notes Payable (5-year life)</t>
  </si>
  <si>
    <t>Adjusted Trial Balances</t>
  </si>
  <si>
    <t xml:space="preserve">   Total debits</t>
  </si>
  <si>
    <t xml:space="preserve">   Total credits</t>
  </si>
  <si>
    <t>For Year Ending December 31, 2013</t>
  </si>
  <si>
    <t>Problem 04-42</t>
  </si>
  <si>
    <t>Part c. only</t>
  </si>
  <si>
    <t>Given Data P04-42</t>
  </si>
  <si>
    <t>Keane</t>
  </si>
  <si>
    <t xml:space="preserve">  acquired by Bretz, Inc.</t>
  </si>
  <si>
    <t xml:space="preserve">Cash paid by Bretz, Inc. for </t>
  </si>
  <si>
    <t>Bretz,</t>
  </si>
  <si>
    <t xml:space="preserve">  Keane Company shares</t>
  </si>
  <si>
    <t>Book value of Keane Company</t>
  </si>
  <si>
    <t>Keane copyright undervalued (6-year remaining live)</t>
  </si>
  <si>
    <t>Keane's net income for 2012</t>
  </si>
  <si>
    <t>Cash dividends paid by Keane during 2012</t>
  </si>
  <si>
    <t>Keane Company outstanding shares</t>
  </si>
  <si>
    <t>Additional Keane shares purchased by Bretz on 1/1/13</t>
  </si>
  <si>
    <t>Amount paid by Bretz for Keane shares</t>
  </si>
  <si>
    <t>Financial Information for 2013</t>
  </si>
  <si>
    <t>Company</t>
  </si>
  <si>
    <t>Operating expenses</t>
  </si>
  <si>
    <t>Equity in Keane earnings</t>
  </si>
  <si>
    <t>Investment in Keane Company</t>
  </si>
  <si>
    <t>Trademarks</t>
  </si>
  <si>
    <t>Equipment (net)</t>
  </si>
  <si>
    <t>Liabilities</t>
  </si>
  <si>
    <t>Additional paid-in capital - step acquisition</t>
  </si>
  <si>
    <t>Retained earnings 12/31</t>
  </si>
  <si>
    <t>BRETZ, INC. AND KEANE COMPANY</t>
  </si>
  <si>
    <t>Year Ending December 31, 2013</t>
  </si>
  <si>
    <t>NCI in Keane's income</t>
  </si>
  <si>
    <t>Non-controlling interest 1/1</t>
  </si>
  <si>
    <t>Non-controlling interest 12/31</t>
  </si>
  <si>
    <t>Bretz's share of NCI</t>
  </si>
  <si>
    <t>Totals for the business combination for the year ending December 31,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</si>
</sst>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mmmm\ d\,\ yyyy"/>
    <numFmt numFmtId="170" formatCode="_(&quot;$&quot;* #,##0.000_);_(&quot;$&quot;* \(#,##0.000\);_(&quot;$&quot;* &quot;-&quot;??_);_(@_)"/>
    <numFmt numFmtId="171" formatCode="_(* #,##0.0_);_(* \(#,##0.0\);_(* &quot;-&quot;?_);_(@_)"/>
    <numFmt numFmtId="172" formatCode="_(* #,##0.000_);_(* \(#,##0.000\);_(* &quot;-&quot;??_);_(@_)"/>
    <numFmt numFmtId="173" formatCode="_(* #,##0.0000_);_(* \(#,##0.0000\);_(* &quot;-&quot;??_);_(@_)"/>
    <numFmt numFmtId="174" formatCode="_(* #,##0_);_(* \(#,##0\);_(* &quot;-&quot;?_);_(@_)"/>
    <numFmt numFmtId="175" formatCode="#\ ?/8"/>
    <numFmt numFmtId="176" formatCode="_-* #,##0[$₮-450]_-;\-* #,##0[$₮-450]_-;_-* &quot;-&quot;[$₮-450]_-;_-@_-"/>
    <numFmt numFmtId="177" formatCode="[$-409]dddd\,\ mmmm\ dd\,\ yyyy"/>
    <numFmt numFmtId="178" formatCode="[$-409]mmmm\ d\,\ yyyy;@"/>
  </numFmts>
  <fonts count="48"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thin"/>
      <bottom style="double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rgb="FF99CCFF"/>
      </bottom>
    </border>
    <border>
      <left>
        <color indexed="63"/>
      </left>
      <right>
        <color indexed="63"/>
      </right>
      <top>
        <color indexed="63"/>
      </top>
      <bottom style="hair">
        <color rgb="FF99CCFF"/>
      </bottom>
    </border>
    <border>
      <left>
        <color indexed="63"/>
      </left>
      <right style="hair">
        <color rgb="FF99CCFF"/>
      </right>
      <top>
        <color indexed="63"/>
      </top>
      <bottom style="hair">
        <color rgb="FF99CCFF"/>
      </bottom>
    </border>
    <border>
      <left style="hair">
        <color rgb="FF99CCFF"/>
      </left>
      <right style="hair">
        <color rgb="FF99CCFF"/>
      </right>
      <top>
        <color indexed="63"/>
      </top>
      <bottom style="hair">
        <color rgb="FF99CCFF"/>
      </bottom>
    </border>
    <border>
      <left style="hair">
        <color rgb="FF99CCFF"/>
      </left>
      <right style="hair">
        <color indexed="44"/>
      </right>
      <top>
        <color indexed="63"/>
      </top>
      <bottom style="hair">
        <color rgb="FF99CCFF"/>
      </bottom>
    </border>
    <border>
      <left style="hair">
        <color indexed="44"/>
      </left>
      <right style="hair">
        <color rgb="FF99CCFF"/>
      </right>
      <top style="hair">
        <color rgb="FF99CCFF"/>
      </top>
      <bottom style="hair">
        <color rgb="FF99CCFF"/>
      </bottom>
    </border>
    <border>
      <left style="hair">
        <color rgb="FF99CCFF"/>
      </left>
      <right style="hair">
        <color rgb="FF99CCFF"/>
      </right>
      <top style="hair">
        <color rgb="FF99CCFF"/>
      </top>
      <bottom style="hair">
        <color rgb="FF99CCFF"/>
      </bottom>
    </border>
    <border>
      <left style="hair">
        <color rgb="FF99CCFF"/>
      </left>
      <right style="hair">
        <color indexed="44"/>
      </right>
      <top style="hair">
        <color rgb="FF99CCFF"/>
      </top>
      <bottom style="hair">
        <color rgb="FF99CCFF"/>
      </bottom>
    </border>
    <border>
      <left>
        <color indexed="63"/>
      </left>
      <right style="hair">
        <color rgb="FF99CCFF"/>
      </right>
      <top style="hair">
        <color rgb="FF99CCFF"/>
      </top>
      <bottom style="hair">
        <color rgb="FF99CCFF"/>
      </bottom>
    </border>
    <border>
      <left style="hair">
        <color rgb="FF99CCFF"/>
      </left>
      <right>
        <color indexed="63"/>
      </right>
      <top style="hair">
        <color rgb="FF99CCFF"/>
      </top>
      <bottom style="hair">
        <color rgb="FF99CCFF"/>
      </bottom>
    </border>
    <border>
      <left>
        <color indexed="63"/>
      </left>
      <right style="hair">
        <color rgb="FF99CCFF"/>
      </right>
      <top style="hair">
        <color rgb="FF99CCFF"/>
      </top>
      <bottom>
        <color indexed="63"/>
      </bottom>
    </border>
    <border>
      <left style="hair">
        <color rgb="FF99CCFF"/>
      </left>
      <right style="hair">
        <color rgb="FF99CCFF"/>
      </right>
      <top style="hair">
        <color rgb="FF99CCFF"/>
      </top>
      <bottom>
        <color indexed="63"/>
      </bottom>
    </border>
    <border>
      <left style="hair">
        <color rgb="FF99CCFF"/>
      </left>
      <right style="hair">
        <color indexed="44"/>
      </right>
      <top style="hair">
        <color rgb="FF99CCFF"/>
      </top>
      <bottom>
        <color indexed="63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1" fontId="0" fillId="31" borderId="0" applyBorder="0" applyAlignment="0" applyProtection="0"/>
    <xf numFmtId="41" fontId="0" fillId="32" borderId="0" applyBorder="0" applyAlignment="0">
      <protection locked="0"/>
    </xf>
    <xf numFmtId="0" fontId="42" fillId="33" borderId="0" applyNumberFormat="0" applyBorder="0" applyAlignment="0" applyProtection="0"/>
    <xf numFmtId="0" fontId="0" fillId="34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9" fontId="0" fillId="35" borderId="0" xfId="0" applyNumberFormat="1" applyFont="1" applyFill="1" applyAlignment="1">
      <alignment/>
    </xf>
    <xf numFmtId="168" fontId="0" fillId="35" borderId="0" xfId="42" applyNumberFormat="1" applyFont="1" applyFill="1" applyAlignment="1">
      <alignment/>
    </xf>
    <xf numFmtId="168" fontId="0" fillId="35" borderId="0" xfId="42" applyNumberFormat="1" applyFill="1" applyAlignment="1">
      <alignment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35" borderId="0" xfId="0" applyFont="1" applyFill="1" applyAlignment="1">
      <alignment/>
    </xf>
    <xf numFmtId="0" fontId="4" fillId="35" borderId="0" xfId="0" applyFont="1" applyFill="1" applyAlignment="1" applyProtection="1">
      <alignment/>
      <protection/>
    </xf>
    <xf numFmtId="0" fontId="5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Alignment="1" quotePrefix="1">
      <alignment/>
    </xf>
    <xf numFmtId="0" fontId="4" fillId="35" borderId="0" xfId="0" applyFont="1" applyFill="1" applyBorder="1" applyAlignment="1">
      <alignment horizontal="centerContinuous"/>
    </xf>
    <xf numFmtId="0" fontId="6" fillId="35" borderId="0" xfId="0" applyFont="1" applyFill="1" applyAlignment="1">
      <alignment horizontal="center"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Continuous"/>
    </xf>
    <xf numFmtId="0" fontId="4" fillId="35" borderId="10" xfId="0" applyFont="1" applyFill="1" applyBorder="1" applyAlignment="1">
      <alignment/>
    </xf>
    <xf numFmtId="168" fontId="4" fillId="35" borderId="0" xfId="42" applyNumberFormat="1" applyFont="1" applyFill="1" applyBorder="1" applyAlignment="1">
      <alignment/>
    </xf>
    <xf numFmtId="168" fontId="4" fillId="35" borderId="0" xfId="0" applyNumberFormat="1" applyFont="1" applyFill="1" applyAlignment="1">
      <alignment/>
    </xf>
    <xf numFmtId="168" fontId="4" fillId="35" borderId="0" xfId="42" applyNumberFormat="1" applyFont="1" applyFill="1" applyAlignment="1">
      <alignment/>
    </xf>
    <xf numFmtId="0" fontId="6" fillId="35" borderId="0" xfId="0" applyFont="1" applyFill="1" applyAlignment="1">
      <alignment horizontal="left"/>
    </xf>
    <xf numFmtId="0" fontId="1" fillId="35" borderId="10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12" xfId="0" applyFont="1" applyFill="1" applyBorder="1" applyAlignment="1" quotePrefix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left"/>
      <protection/>
    </xf>
    <xf numFmtId="0" fontId="0" fillId="35" borderId="0" xfId="0" applyFont="1" applyFill="1" applyAlignment="1" quotePrefix="1">
      <alignment/>
    </xf>
    <xf numFmtId="0" fontId="0" fillId="35" borderId="0" xfId="0" applyFont="1" applyFill="1" applyBorder="1" applyAlignment="1">
      <alignment horizontal="centerContinuous"/>
    </xf>
    <xf numFmtId="0" fontId="0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1" fillId="35" borderId="0" xfId="0" applyFont="1" applyFill="1" applyAlignment="1">
      <alignment horizontal="centerContinuous"/>
    </xf>
    <xf numFmtId="0" fontId="6" fillId="36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168" fontId="4" fillId="35" borderId="0" xfId="42" applyNumberFormat="1" applyFont="1" applyFill="1" applyBorder="1" applyAlignment="1">
      <alignment horizontal="center"/>
    </xf>
    <xf numFmtId="168" fontId="4" fillId="37" borderId="13" xfId="42" applyNumberFormat="1" applyFont="1" applyFill="1" applyBorder="1" applyAlignment="1" applyProtection="1">
      <alignment/>
      <protection locked="0"/>
    </xf>
    <xf numFmtId="168" fontId="4" fillId="37" borderId="14" xfId="42" applyNumberFormat="1" applyFont="1" applyFill="1" applyBorder="1" applyAlignment="1" applyProtection="1">
      <alignment/>
      <protection locked="0"/>
    </xf>
    <xf numFmtId="168" fontId="4" fillId="37" borderId="14" xfId="42" applyNumberFormat="1" applyFont="1" applyFill="1" applyBorder="1" applyAlignment="1" applyProtection="1">
      <alignment horizontal="center"/>
      <protection locked="0"/>
    </xf>
    <xf numFmtId="168" fontId="4" fillId="37" borderId="15" xfId="42" applyNumberFormat="1" applyFont="1" applyFill="1" applyBorder="1" applyAlignment="1" applyProtection="1">
      <alignment/>
      <protection locked="0"/>
    </xf>
    <xf numFmtId="168" fontId="4" fillId="37" borderId="16" xfId="42" applyNumberFormat="1" applyFont="1" applyFill="1" applyBorder="1" applyAlignment="1" applyProtection="1">
      <alignment horizontal="center"/>
      <protection locked="0"/>
    </xf>
    <xf numFmtId="168" fontId="4" fillId="37" borderId="0" xfId="42" applyNumberFormat="1" applyFont="1" applyFill="1" applyBorder="1" applyAlignment="1" applyProtection="1">
      <alignment/>
      <protection locked="0"/>
    </xf>
    <xf numFmtId="168" fontId="4" fillId="37" borderId="17" xfId="42" applyNumberFormat="1" applyFont="1" applyFill="1" applyBorder="1" applyAlignment="1" applyProtection="1">
      <alignment horizontal="center"/>
      <protection locked="0"/>
    </xf>
    <xf numFmtId="168" fontId="4" fillId="37" borderId="14" xfId="42" applyNumberFormat="1" applyFont="1" applyFill="1" applyBorder="1" applyAlignment="1" applyProtection="1">
      <alignment/>
      <protection locked="0"/>
    </xf>
    <xf numFmtId="168" fontId="4" fillId="37" borderId="18" xfId="42" applyNumberFormat="1" applyFont="1" applyFill="1" applyBorder="1" applyAlignment="1" applyProtection="1">
      <alignment/>
      <protection locked="0"/>
    </xf>
    <xf numFmtId="168" fontId="4" fillId="37" borderId="15" xfId="42" applyNumberFormat="1" applyFont="1" applyFill="1" applyBorder="1" applyAlignment="1" applyProtection="1">
      <alignment horizontal="center"/>
      <protection locked="0"/>
    </xf>
    <xf numFmtId="168" fontId="4" fillId="37" borderId="19" xfId="42" applyNumberFormat="1" applyFont="1" applyFill="1" applyBorder="1" applyAlignment="1" applyProtection="1">
      <alignment horizontal="center"/>
      <protection locked="0"/>
    </xf>
    <xf numFmtId="168" fontId="4" fillId="37" borderId="0" xfId="42" applyNumberFormat="1" applyFont="1" applyFill="1" applyAlignment="1" applyProtection="1">
      <alignment/>
      <protection locked="0"/>
    </xf>
    <xf numFmtId="168" fontId="4" fillId="37" borderId="20" xfId="42" applyNumberFormat="1" applyFont="1" applyFill="1" applyBorder="1" applyAlignment="1" applyProtection="1">
      <alignment horizontal="center"/>
      <protection locked="0"/>
    </xf>
    <xf numFmtId="168" fontId="4" fillId="37" borderId="21" xfId="42" applyNumberFormat="1" applyFont="1" applyFill="1" applyBorder="1" applyAlignment="1" applyProtection="1">
      <alignment/>
      <protection locked="0"/>
    </xf>
    <xf numFmtId="168" fontId="4" fillId="37" borderId="13" xfId="42" applyNumberFormat="1" applyFont="1" applyFill="1" applyBorder="1" applyAlignment="1" applyProtection="1">
      <alignment horizontal="center"/>
      <protection locked="0"/>
    </xf>
    <xf numFmtId="168" fontId="4" fillId="37" borderId="0" xfId="42" applyNumberFormat="1" applyFont="1" applyFill="1" applyBorder="1" applyAlignment="1" applyProtection="1">
      <alignment horizontal="center"/>
      <protection locked="0"/>
    </xf>
    <xf numFmtId="168" fontId="4" fillId="37" borderId="22" xfId="42" applyNumberFormat="1" applyFont="1" applyFill="1" applyBorder="1" applyAlignment="1" applyProtection="1">
      <alignment horizontal="center"/>
      <protection locked="0"/>
    </xf>
    <xf numFmtId="168" fontId="4" fillId="37" borderId="17" xfId="42" applyNumberFormat="1" applyFont="1" applyFill="1" applyBorder="1" applyAlignment="1" applyProtection="1">
      <alignment/>
      <protection locked="0"/>
    </xf>
    <xf numFmtId="0" fontId="4" fillId="37" borderId="14" xfId="0" applyFont="1" applyFill="1" applyBorder="1" applyAlignment="1" applyProtection="1">
      <alignment/>
      <protection locked="0"/>
    </xf>
    <xf numFmtId="168" fontId="0" fillId="37" borderId="20" xfId="42" applyNumberFormat="1" applyFont="1" applyFill="1" applyBorder="1" applyAlignment="1" applyProtection="1">
      <alignment horizontal="center"/>
      <protection locked="0"/>
    </xf>
    <xf numFmtId="168" fontId="0" fillId="37" borderId="16" xfId="42" applyNumberFormat="1" applyFont="1" applyFill="1" applyBorder="1" applyAlignment="1" applyProtection="1">
      <alignment horizontal="center"/>
      <protection locked="0"/>
    </xf>
    <xf numFmtId="168" fontId="0" fillId="37" borderId="23" xfId="42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168" fontId="4" fillId="37" borderId="24" xfId="42" applyNumberFormat="1" applyFont="1" applyFill="1" applyBorder="1" applyAlignment="1" applyProtection="1">
      <alignment horizontal="center"/>
      <protection locked="0"/>
    </xf>
    <xf numFmtId="168" fontId="4" fillId="37" borderId="24" xfId="42" applyNumberFormat="1" applyFont="1" applyFill="1" applyBorder="1" applyAlignment="1" applyProtection="1">
      <alignment/>
      <protection locked="0"/>
    </xf>
    <xf numFmtId="41" fontId="4" fillId="37" borderId="10" xfId="44" applyNumberFormat="1" applyFont="1" applyFill="1" applyBorder="1" applyAlignment="1" applyProtection="1">
      <alignment/>
      <protection locked="0"/>
    </xf>
    <xf numFmtId="0" fontId="5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168" fontId="1" fillId="35" borderId="0" xfId="42" applyNumberFormat="1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168" fontId="1" fillId="35" borderId="10" xfId="42" applyNumberFormat="1" applyFont="1" applyFill="1" applyBorder="1" applyAlignment="1">
      <alignment horizontal="center"/>
    </xf>
    <xf numFmtId="42" fontId="0" fillId="35" borderId="0" xfId="0" applyNumberFormat="1" applyFill="1" applyAlignment="1">
      <alignment/>
    </xf>
    <xf numFmtId="42" fontId="0" fillId="35" borderId="0" xfId="44" applyNumberFormat="1" applyFont="1" applyFill="1" applyAlignment="1">
      <alignment/>
    </xf>
    <xf numFmtId="42" fontId="0" fillId="35" borderId="0" xfId="42" applyNumberFormat="1" applyFont="1" applyFill="1" applyAlignment="1">
      <alignment/>
    </xf>
    <xf numFmtId="41" fontId="0" fillId="35" borderId="0" xfId="42" applyNumberFormat="1" applyFont="1" applyFill="1" applyAlignment="1">
      <alignment/>
    </xf>
    <xf numFmtId="14" fontId="1" fillId="35" borderId="10" xfId="0" applyNumberFormat="1" applyFont="1" applyFill="1" applyBorder="1" applyAlignment="1">
      <alignment horizontal="center"/>
    </xf>
    <xf numFmtId="41" fontId="0" fillId="35" borderId="0" xfId="42" applyNumberFormat="1" applyFill="1" applyAlignment="1">
      <alignment/>
    </xf>
    <xf numFmtId="42" fontId="0" fillId="35" borderId="0" xfId="44" applyNumberFormat="1" applyFill="1" applyAlignment="1">
      <alignment/>
    </xf>
    <xf numFmtId="42" fontId="0" fillId="35" borderId="25" xfId="44" applyNumberFormat="1" applyFill="1" applyBorder="1" applyAlignment="1">
      <alignment/>
    </xf>
    <xf numFmtId="41" fontId="0" fillId="35" borderId="0" xfId="44" applyNumberFormat="1" applyFill="1" applyBorder="1" applyAlignment="1">
      <alignment/>
    </xf>
    <xf numFmtId="42" fontId="0" fillId="35" borderId="0" xfId="42" applyNumberFormat="1" applyFill="1" applyAlignment="1">
      <alignment/>
    </xf>
    <xf numFmtId="0" fontId="1" fillId="35" borderId="10" xfId="0" applyFont="1" applyFill="1" applyBorder="1" applyAlignment="1">
      <alignment horizontal="centerContinuous"/>
    </xf>
    <xf numFmtId="41" fontId="0" fillId="35" borderId="0" xfId="0" applyNumberFormat="1" applyFont="1" applyFill="1" applyAlignment="1">
      <alignment/>
    </xf>
    <xf numFmtId="41" fontId="0" fillId="37" borderId="26" xfId="42" applyNumberFormat="1" applyFont="1" applyFill="1" applyBorder="1" applyAlignment="1" applyProtection="1">
      <alignment/>
      <protection locked="0"/>
    </xf>
    <xf numFmtId="41" fontId="0" fillId="37" borderId="0" xfId="44" applyNumberFormat="1" applyFont="1" applyFill="1" applyAlignment="1" applyProtection="1">
      <alignment/>
      <protection locked="0"/>
    </xf>
    <xf numFmtId="41" fontId="0" fillId="35" borderId="0" xfId="0" applyNumberFormat="1" applyFont="1" applyFill="1" applyBorder="1" applyAlignment="1">
      <alignment/>
    </xf>
    <xf numFmtId="41" fontId="0" fillId="37" borderId="14" xfId="42" applyNumberFormat="1" applyFont="1" applyFill="1" applyBorder="1" applyAlignment="1" applyProtection="1">
      <alignment/>
      <protection locked="0"/>
    </xf>
    <xf numFmtId="41" fontId="0" fillId="37" borderId="15" xfId="42" applyNumberFormat="1" applyFont="1" applyFill="1" applyBorder="1" applyAlignment="1" applyProtection="1">
      <alignment/>
      <protection locked="0"/>
    </xf>
    <xf numFmtId="41" fontId="0" fillId="37" borderId="27" xfId="42" applyNumberFormat="1" applyFont="1" applyFill="1" applyBorder="1" applyAlignment="1" applyProtection="1">
      <alignment/>
      <protection locked="0"/>
    </xf>
    <xf numFmtId="41" fontId="0" fillId="37" borderId="28" xfId="42" applyNumberFormat="1" applyFont="1" applyFill="1" applyBorder="1" applyAlignment="1" applyProtection="1">
      <alignment/>
      <protection locked="0"/>
    </xf>
    <xf numFmtId="42" fontId="0" fillId="37" borderId="13" xfId="44" applyNumberFormat="1" applyFont="1" applyFill="1" applyBorder="1" applyAlignment="1" applyProtection="1">
      <alignment/>
      <protection locked="0"/>
    </xf>
    <xf numFmtId="42" fontId="0" fillId="37" borderId="0" xfId="44" applyNumberFormat="1" applyFont="1" applyFill="1" applyBorder="1" applyAlignment="1" applyProtection="1">
      <alignment/>
      <protection locked="0"/>
    </xf>
    <xf numFmtId="42" fontId="0" fillId="37" borderId="25" xfId="0" applyNumberFormat="1" applyFont="1" applyFill="1" applyBorder="1" applyAlignment="1" applyProtection="1">
      <alignment/>
      <protection locked="0"/>
    </xf>
    <xf numFmtId="42" fontId="0" fillId="37" borderId="15" xfId="42" applyNumberFormat="1" applyFont="1" applyFill="1" applyBorder="1" applyAlignment="1" applyProtection="1">
      <alignment/>
      <protection locked="0"/>
    </xf>
    <xf numFmtId="42" fontId="0" fillId="37" borderId="0" xfId="42" applyNumberFormat="1" applyFont="1" applyFill="1" applyBorder="1" applyAlignment="1" applyProtection="1">
      <alignment/>
      <protection locked="0"/>
    </xf>
    <xf numFmtId="42" fontId="0" fillId="37" borderId="29" xfId="42" applyNumberFormat="1" applyFont="1" applyFill="1" applyBorder="1" applyAlignment="1" applyProtection="1">
      <alignment/>
      <protection locked="0"/>
    </xf>
    <xf numFmtId="42" fontId="0" fillId="35" borderId="10" xfId="42" applyNumberFormat="1" applyFont="1" applyFill="1" applyBorder="1" applyAlignment="1">
      <alignment/>
    </xf>
    <xf numFmtId="42" fontId="0" fillId="35" borderId="0" xfId="0" applyNumberFormat="1" applyFont="1" applyFill="1" applyAlignment="1">
      <alignment/>
    </xf>
    <xf numFmtId="42" fontId="0" fillId="35" borderId="0" xfId="42" applyNumberFormat="1" applyFont="1" applyFill="1" applyBorder="1" applyAlignment="1">
      <alignment/>
    </xf>
    <xf numFmtId="42" fontId="0" fillId="37" borderId="30" xfId="42" applyNumberFormat="1" applyFont="1" applyFill="1" applyBorder="1" applyAlignment="1" applyProtection="1">
      <alignment/>
      <protection locked="0"/>
    </xf>
    <xf numFmtId="169" fontId="5" fillId="35" borderId="0" xfId="0" applyNumberFormat="1" applyFont="1" applyFill="1" applyAlignment="1">
      <alignment horizontal="centerContinuous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1" fontId="4" fillId="35" borderId="0" xfId="44" applyNumberFormat="1" applyFont="1" applyFill="1" applyBorder="1" applyAlignment="1">
      <alignment horizontal="center"/>
    </xf>
    <xf numFmtId="41" fontId="4" fillId="35" borderId="0" xfId="0" applyNumberFormat="1" applyFont="1" applyFill="1" applyBorder="1" applyAlignment="1">
      <alignment horizontal="center"/>
    </xf>
    <xf numFmtId="41" fontId="4" fillId="35" borderId="25" xfId="0" applyNumberFormat="1" applyFont="1" applyFill="1" applyBorder="1" applyAlignment="1">
      <alignment horizontal="center"/>
    </xf>
    <xf numFmtId="41" fontId="4" fillId="35" borderId="0" xfId="0" applyNumberFormat="1" applyFont="1" applyFill="1" applyAlignment="1">
      <alignment/>
    </xf>
    <xf numFmtId="41" fontId="4" fillId="35" borderId="0" xfId="44" applyNumberFormat="1" applyFont="1" applyFill="1" applyAlignment="1">
      <alignment/>
    </xf>
    <xf numFmtId="41" fontId="4" fillId="35" borderId="0" xfId="42" applyNumberFormat="1" applyFont="1" applyFill="1" applyAlignment="1">
      <alignment/>
    </xf>
    <xf numFmtId="41" fontId="4" fillId="35" borderId="10" xfId="42" applyNumberFormat="1" applyFont="1" applyFill="1" applyBorder="1" applyAlignment="1">
      <alignment/>
    </xf>
    <xf numFmtId="41" fontId="4" fillId="35" borderId="25" xfId="44" applyNumberFormat="1" applyFont="1" applyFill="1" applyBorder="1" applyAlignment="1">
      <alignment/>
    </xf>
    <xf numFmtId="41" fontId="4" fillId="35" borderId="31" xfId="44" applyNumberFormat="1" applyFont="1" applyFill="1" applyBorder="1" applyAlignment="1">
      <alignment/>
    </xf>
    <xf numFmtId="41" fontId="4" fillId="35" borderId="0" xfId="44" applyNumberFormat="1" applyFont="1" applyFill="1" applyBorder="1" applyAlignment="1">
      <alignment/>
    </xf>
    <xf numFmtId="41" fontId="4" fillId="35" borderId="0" xfId="42" applyNumberFormat="1" applyFont="1" applyFill="1" applyBorder="1" applyAlignment="1">
      <alignment/>
    </xf>
    <xf numFmtId="41" fontId="4" fillId="37" borderId="22" xfId="42" applyNumberFormat="1" applyFont="1" applyFill="1" applyBorder="1" applyAlignment="1" applyProtection="1">
      <alignment/>
      <protection locked="0"/>
    </xf>
    <xf numFmtId="41" fontId="4" fillId="37" borderId="16" xfId="42" applyNumberFormat="1" applyFont="1" applyFill="1" applyBorder="1" applyAlignment="1" applyProtection="1">
      <alignment/>
      <protection locked="0"/>
    </xf>
    <xf numFmtId="41" fontId="4" fillId="37" borderId="16" xfId="0" applyNumberFormat="1" applyFont="1" applyFill="1" applyBorder="1" applyAlignment="1" applyProtection="1">
      <alignment/>
      <protection locked="0"/>
    </xf>
    <xf numFmtId="41" fontId="4" fillId="37" borderId="21" xfId="42" applyNumberFormat="1" applyFont="1" applyFill="1" applyBorder="1" applyAlignment="1" applyProtection="1">
      <alignment/>
      <protection locked="0"/>
    </xf>
    <xf numFmtId="41" fontId="4" fillId="37" borderId="20" xfId="42" applyNumberFormat="1" applyFont="1" applyFill="1" applyBorder="1" applyAlignment="1" applyProtection="1">
      <alignment/>
      <protection locked="0"/>
    </xf>
    <xf numFmtId="41" fontId="4" fillId="37" borderId="32" xfId="42" applyNumberFormat="1" applyFont="1" applyFill="1" applyBorder="1" applyAlignment="1" applyProtection="1">
      <alignment/>
      <protection locked="0"/>
    </xf>
    <xf numFmtId="41" fontId="4" fillId="37" borderId="19" xfId="42" applyNumberFormat="1" applyFont="1" applyFill="1" applyBorder="1" applyAlignment="1" applyProtection="1">
      <alignment/>
      <protection locked="0"/>
    </xf>
    <xf numFmtId="41" fontId="4" fillId="37" borderId="23" xfId="42" applyNumberFormat="1" applyFont="1" applyFill="1" applyBorder="1" applyAlignment="1" applyProtection="1">
      <alignment/>
      <protection locked="0"/>
    </xf>
    <xf numFmtId="41" fontId="4" fillId="37" borderId="18" xfId="42" applyNumberFormat="1" applyFont="1" applyFill="1" applyBorder="1" applyAlignment="1" applyProtection="1">
      <alignment/>
      <protection locked="0"/>
    </xf>
    <xf numFmtId="41" fontId="4" fillId="37" borderId="17" xfId="42" applyNumberFormat="1" applyFont="1" applyFill="1" applyBorder="1" applyAlignment="1" applyProtection="1">
      <alignment/>
      <protection locked="0"/>
    </xf>
    <xf numFmtId="41" fontId="4" fillId="37" borderId="33" xfId="42" applyNumberFormat="1" applyFont="1" applyFill="1" applyBorder="1" applyAlignment="1" applyProtection="1">
      <alignment/>
      <protection locked="0"/>
    </xf>
    <xf numFmtId="41" fontId="4" fillId="37" borderId="33" xfId="44" applyNumberFormat="1" applyFont="1" applyFill="1" applyBorder="1" applyAlignment="1" applyProtection="1">
      <alignment/>
      <protection locked="0"/>
    </xf>
    <xf numFmtId="41" fontId="4" fillId="37" borderId="0" xfId="42" applyNumberFormat="1" applyFont="1" applyFill="1" applyBorder="1" applyAlignment="1" applyProtection="1">
      <alignment/>
      <protection locked="0"/>
    </xf>
    <xf numFmtId="41" fontId="4" fillId="35" borderId="10" xfId="44" applyNumberFormat="1" applyFont="1" applyFill="1" applyBorder="1" applyAlignment="1">
      <alignment/>
    </xf>
    <xf numFmtId="41" fontId="4" fillId="37" borderId="31" xfId="44" applyNumberFormat="1" applyFont="1" applyFill="1" applyBorder="1" applyAlignment="1" applyProtection="1">
      <alignment/>
      <protection locked="0"/>
    </xf>
    <xf numFmtId="41" fontId="4" fillId="37" borderId="28" xfId="42" applyNumberFormat="1" applyFont="1" applyFill="1" applyBorder="1" applyAlignment="1" applyProtection="1">
      <alignment/>
      <protection locked="0"/>
    </xf>
    <xf numFmtId="41" fontId="4" fillId="37" borderId="25" xfId="42" applyNumberFormat="1" applyFont="1" applyFill="1" applyBorder="1" applyAlignment="1" applyProtection="1">
      <alignment/>
      <protection locked="0"/>
    </xf>
    <xf numFmtId="41" fontId="4" fillId="37" borderId="10" xfId="42" applyNumberFormat="1" applyFont="1" applyFill="1" applyBorder="1" applyAlignment="1" applyProtection="1">
      <alignment/>
      <protection locked="0"/>
    </xf>
    <xf numFmtId="41" fontId="4" fillId="37" borderId="25" xfId="44" applyNumberFormat="1" applyFont="1" applyFill="1" applyBorder="1" applyAlignment="1" applyProtection="1">
      <alignment/>
      <protection locked="0"/>
    </xf>
    <xf numFmtId="41" fontId="4" fillId="37" borderId="34" xfId="42" applyNumberFormat="1" applyFont="1" applyFill="1" applyBorder="1" applyAlignment="1" applyProtection="1">
      <alignment/>
      <protection locked="0"/>
    </xf>
    <xf numFmtId="41" fontId="4" fillId="37" borderId="35" xfId="42" applyNumberFormat="1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Continuous"/>
      <protection/>
    </xf>
    <xf numFmtId="0" fontId="5" fillId="35" borderId="0" xfId="0" applyFont="1" applyFill="1" applyBorder="1" applyAlignment="1">
      <alignment horizontal="centerContinuous"/>
    </xf>
    <xf numFmtId="41" fontId="4" fillId="35" borderId="10" xfId="0" applyNumberFormat="1" applyFont="1" applyFill="1" applyBorder="1" applyAlignment="1">
      <alignment horizontal="center"/>
    </xf>
    <xf numFmtId="41" fontId="4" fillId="37" borderId="15" xfId="42" applyNumberFormat="1" applyFont="1" applyFill="1" applyBorder="1" applyAlignment="1" applyProtection="1">
      <alignment/>
      <protection locked="0"/>
    </xf>
    <xf numFmtId="41" fontId="4" fillId="37" borderId="36" xfId="42" applyNumberFormat="1" applyFont="1" applyFill="1" applyBorder="1" applyAlignment="1" applyProtection="1">
      <alignment/>
      <protection locked="0"/>
    </xf>
    <xf numFmtId="41" fontId="4" fillId="37" borderId="13" xfId="42" applyNumberFormat="1" applyFont="1" applyFill="1" applyBorder="1" applyAlignment="1" applyProtection="1">
      <alignment/>
      <protection locked="0"/>
    </xf>
    <xf numFmtId="41" fontId="4" fillId="37" borderId="37" xfId="42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42" fontId="0" fillId="37" borderId="24" xfId="42" applyNumberFormat="1" applyFont="1" applyFill="1" applyBorder="1" applyAlignment="1" applyProtection="1">
      <alignment/>
      <protection locked="0"/>
    </xf>
    <xf numFmtId="41" fontId="4" fillId="37" borderId="26" xfId="42" applyNumberFormat="1" applyFont="1" applyFill="1" applyBorder="1" applyAlignment="1" applyProtection="1">
      <alignment/>
      <protection locked="0"/>
    </xf>
    <xf numFmtId="42" fontId="4" fillId="37" borderId="13" xfId="44" applyNumberFormat="1" applyFont="1" applyFill="1" applyBorder="1" applyAlignment="1" applyProtection="1">
      <alignment/>
      <protection locked="0"/>
    </xf>
    <xf numFmtId="42" fontId="4" fillId="37" borderId="0" xfId="44" applyNumberFormat="1" applyFont="1" applyFill="1" applyBorder="1" applyAlignment="1" applyProtection="1">
      <alignment/>
      <protection locked="0"/>
    </xf>
    <xf numFmtId="42" fontId="4" fillId="37" borderId="25" xfId="0" applyNumberFormat="1" applyFont="1" applyFill="1" applyBorder="1" applyAlignment="1" applyProtection="1">
      <alignment/>
      <protection locked="0"/>
    </xf>
    <xf numFmtId="41" fontId="4" fillId="37" borderId="38" xfId="42" applyNumberFormat="1" applyFont="1" applyFill="1" applyBorder="1" applyAlignment="1" applyProtection="1">
      <alignment horizontal="center"/>
      <protection locked="0"/>
    </xf>
    <xf numFmtId="41" fontId="4" fillId="37" borderId="14" xfId="42" applyNumberFormat="1" applyFont="1" applyFill="1" applyBorder="1" applyAlignment="1" applyProtection="1">
      <alignment/>
      <protection locked="0"/>
    </xf>
    <xf numFmtId="41" fontId="4" fillId="35" borderId="0" xfId="0" applyNumberFormat="1" applyFont="1" applyFill="1" applyBorder="1" applyAlignment="1">
      <alignment/>
    </xf>
    <xf numFmtId="41" fontId="4" fillId="37" borderId="39" xfId="42" applyNumberFormat="1" applyFont="1" applyFill="1" applyBorder="1" applyAlignment="1" applyProtection="1">
      <alignment horizontal="center"/>
      <protection locked="0"/>
    </xf>
    <xf numFmtId="41" fontId="4" fillId="37" borderId="0" xfId="42" applyNumberFormat="1" applyFont="1" applyFill="1" applyBorder="1" applyAlignment="1" applyProtection="1">
      <alignment horizontal="center"/>
      <protection locked="0"/>
    </xf>
    <xf numFmtId="41" fontId="4" fillId="37" borderId="17" xfId="42" applyNumberFormat="1" applyFont="1" applyFill="1" applyBorder="1" applyAlignment="1" applyProtection="1">
      <alignment horizontal="center"/>
      <protection locked="0"/>
    </xf>
    <xf numFmtId="168" fontId="4" fillId="37" borderId="17" xfId="42" applyNumberFormat="1" applyFont="1" applyFill="1" applyBorder="1" applyAlignment="1" applyProtection="1">
      <alignment/>
      <protection locked="0"/>
    </xf>
    <xf numFmtId="42" fontId="4" fillId="37" borderId="40" xfId="44" applyNumberFormat="1" applyFont="1" applyFill="1" applyBorder="1" applyAlignment="1" applyProtection="1">
      <alignment/>
      <protection locked="0"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41" fontId="0" fillId="0" borderId="0" xfId="0" applyNumberFormat="1" applyAlignment="1">
      <alignment/>
    </xf>
    <xf numFmtId="41" fontId="0" fillId="35" borderId="10" xfId="42" applyNumberFormat="1" applyFont="1" applyFill="1" applyBorder="1" applyAlignment="1">
      <alignment/>
    </xf>
    <xf numFmtId="41" fontId="0" fillId="32" borderId="25" xfId="57" applyBorder="1" applyAlignment="1">
      <alignment/>
      <protection locked="0"/>
    </xf>
    <xf numFmtId="41" fontId="4" fillId="37" borderId="41" xfId="44" applyNumberFormat="1" applyFont="1" applyFill="1" applyBorder="1" applyAlignment="1" applyProtection="1">
      <alignment/>
      <protection locked="0"/>
    </xf>
    <xf numFmtId="41" fontId="4" fillId="37" borderId="23" xfId="44" applyNumberFormat="1" applyFont="1" applyFill="1" applyBorder="1" applyAlignment="1" applyProtection="1">
      <alignment/>
      <protection locked="0"/>
    </xf>
    <xf numFmtId="41" fontId="0" fillId="31" borderId="0" xfId="56" applyBorder="1" applyAlignment="1" applyProtection="1">
      <alignment/>
      <protection locked="0"/>
    </xf>
    <xf numFmtId="0" fontId="2" fillId="35" borderId="11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1" fontId="4" fillId="37" borderId="10" xfId="0" applyNumberFormat="1" applyFont="1" applyFill="1" applyBorder="1" applyAlignment="1" applyProtection="1">
      <alignment/>
      <protection locked="0"/>
    </xf>
    <xf numFmtId="41" fontId="0" fillId="32" borderId="31" xfId="57" applyBorder="1" applyAlignment="1">
      <alignment/>
      <protection locked="0"/>
    </xf>
    <xf numFmtId="41" fontId="0" fillId="31" borderId="0" xfId="56" applyBorder="1" applyAlignment="1">
      <alignment/>
    </xf>
    <xf numFmtId="41" fontId="0" fillId="31" borderId="0" xfId="56" applyBorder="1" applyAlignment="1">
      <alignment horizontal="center"/>
    </xf>
    <xf numFmtId="41" fontId="0" fillId="31" borderId="0" xfId="56" applyAlignment="1">
      <alignment/>
    </xf>
    <xf numFmtId="41" fontId="1" fillId="31" borderId="0" xfId="56" applyFont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41" fontId="0" fillId="35" borderId="0" xfId="44" applyNumberFormat="1" applyFill="1" applyAlignment="1">
      <alignment/>
    </xf>
    <xf numFmtId="41" fontId="0" fillId="35" borderId="25" xfId="44" applyNumberFormat="1" applyFill="1" applyBorder="1" applyAlignment="1">
      <alignment/>
    </xf>
    <xf numFmtId="41" fontId="4" fillId="37" borderId="36" xfId="44" applyNumberFormat="1" applyFont="1" applyFill="1" applyBorder="1" applyAlignment="1" applyProtection="1">
      <alignment/>
      <protection locked="0"/>
    </xf>
    <xf numFmtId="41" fontId="4" fillId="37" borderId="21" xfId="0" applyNumberFormat="1" applyFont="1" applyFill="1" applyBorder="1" applyAlignment="1" applyProtection="1">
      <alignment/>
      <protection locked="0"/>
    </xf>
    <xf numFmtId="168" fontId="4" fillId="37" borderId="23" xfId="42" applyNumberFormat="1" applyFont="1" applyFill="1" applyBorder="1" applyAlignment="1" applyProtection="1">
      <alignment/>
      <protection locked="0"/>
    </xf>
    <xf numFmtId="168" fontId="4" fillId="37" borderId="42" xfId="42" applyNumberFormat="1" applyFont="1" applyFill="1" applyBorder="1" applyAlignment="1" applyProtection="1">
      <alignment/>
      <protection locked="0"/>
    </xf>
    <xf numFmtId="41" fontId="4" fillId="37" borderId="43" xfId="42" applyNumberFormat="1" applyFont="1" applyFill="1" applyBorder="1" applyAlignment="1" applyProtection="1">
      <alignment/>
      <protection locked="0"/>
    </xf>
    <xf numFmtId="168" fontId="4" fillId="37" borderId="43" xfId="42" applyNumberFormat="1" applyFont="1" applyFill="1" applyBorder="1" applyAlignment="1" applyProtection="1">
      <alignment horizontal="center"/>
      <protection locked="0"/>
    </xf>
    <xf numFmtId="41" fontId="4" fillId="37" borderId="44" xfId="42" applyNumberFormat="1" applyFont="1" applyFill="1" applyBorder="1" applyAlignment="1" applyProtection="1">
      <alignment/>
      <protection locked="0"/>
    </xf>
    <xf numFmtId="168" fontId="4" fillId="37" borderId="45" xfId="42" applyNumberFormat="1" applyFont="1" applyFill="1" applyBorder="1" applyAlignment="1" applyProtection="1">
      <alignment/>
      <protection locked="0"/>
    </xf>
    <xf numFmtId="41" fontId="4" fillId="37" borderId="46" xfId="42" applyNumberFormat="1" applyFont="1" applyFill="1" applyBorder="1" applyAlignment="1" applyProtection="1">
      <alignment/>
      <protection locked="0"/>
    </xf>
    <xf numFmtId="168" fontId="4" fillId="37" borderId="46" xfId="42" applyNumberFormat="1" applyFont="1" applyFill="1" applyBorder="1" applyAlignment="1" applyProtection="1">
      <alignment horizontal="center"/>
      <protection locked="0"/>
    </xf>
    <xf numFmtId="41" fontId="4" fillId="37" borderId="47" xfId="42" applyNumberFormat="1" applyFont="1" applyFill="1" applyBorder="1" applyAlignment="1" applyProtection="1">
      <alignment/>
      <protection locked="0"/>
    </xf>
    <xf numFmtId="168" fontId="4" fillId="37" borderId="48" xfId="42" applyNumberFormat="1" applyFont="1" applyFill="1" applyBorder="1" applyAlignment="1" applyProtection="1">
      <alignment/>
      <protection locked="0"/>
    </xf>
    <xf numFmtId="41" fontId="4" fillId="37" borderId="49" xfId="42" applyNumberFormat="1" applyFont="1" applyFill="1" applyBorder="1" applyAlignment="1" applyProtection="1">
      <alignment/>
      <protection locked="0"/>
    </xf>
    <xf numFmtId="168" fontId="4" fillId="37" borderId="50" xfId="42" applyNumberFormat="1" applyFont="1" applyFill="1" applyBorder="1" applyAlignment="1" applyProtection="1">
      <alignment/>
      <protection locked="0"/>
    </xf>
    <xf numFmtId="41" fontId="4" fillId="37" borderId="51" xfId="42" applyNumberFormat="1" applyFont="1" applyFill="1" applyBorder="1" applyAlignment="1" applyProtection="1">
      <alignment/>
      <protection locked="0"/>
    </xf>
    <xf numFmtId="168" fontId="4" fillId="37" borderId="51" xfId="42" applyNumberFormat="1" applyFont="1" applyFill="1" applyBorder="1" applyAlignment="1" applyProtection="1">
      <alignment horizontal="center"/>
      <protection locked="0"/>
    </xf>
    <xf numFmtId="41" fontId="4" fillId="37" borderId="52" xfId="42" applyNumberFormat="1" applyFont="1" applyFill="1" applyBorder="1" applyAlignment="1" applyProtection="1">
      <alignment/>
      <protection locked="0"/>
    </xf>
    <xf numFmtId="41" fontId="4" fillId="37" borderId="24" xfId="42" applyNumberFormat="1" applyFont="1" applyFill="1" applyBorder="1" applyAlignment="1" applyProtection="1">
      <alignment/>
      <protection locked="0"/>
    </xf>
    <xf numFmtId="41" fontId="0" fillId="31" borderId="0" xfId="56" applyBorder="1" applyAlignment="1" applyProtection="1">
      <alignment horizontal="center"/>
      <protection/>
    </xf>
    <xf numFmtId="41" fontId="0" fillId="31" borderId="0" xfId="56" applyBorder="1" applyAlignment="1" applyProtection="1">
      <alignment/>
      <protection/>
    </xf>
    <xf numFmtId="41" fontId="4" fillId="35" borderId="0" xfId="0" applyNumberFormat="1" applyFont="1" applyFill="1" applyAlignment="1" applyProtection="1">
      <alignment/>
      <protection/>
    </xf>
    <xf numFmtId="41" fontId="0" fillId="31" borderId="0" xfId="56" applyBorder="1" applyAlignment="1" applyProtection="1">
      <alignment/>
      <protection/>
    </xf>
    <xf numFmtId="168" fontId="4" fillId="35" borderId="0" xfId="42" applyNumberFormat="1" applyFont="1" applyFill="1" applyAlignment="1" applyProtection="1">
      <alignment/>
      <protection/>
    </xf>
    <xf numFmtId="41" fontId="4" fillId="35" borderId="0" xfId="42" applyNumberFormat="1" applyFont="1" applyFill="1" applyAlignment="1" applyProtection="1">
      <alignment/>
      <protection/>
    </xf>
    <xf numFmtId="41" fontId="4" fillId="35" borderId="0" xfId="44" applyNumberFormat="1" applyFont="1" applyFill="1" applyBorder="1" applyAlignment="1" applyProtection="1">
      <alignment/>
      <protection/>
    </xf>
    <xf numFmtId="168" fontId="4" fillId="35" borderId="0" xfId="42" applyNumberFormat="1" applyFont="1" applyFill="1" applyBorder="1" applyAlignment="1" applyProtection="1">
      <alignment horizontal="center"/>
      <protection/>
    </xf>
    <xf numFmtId="168" fontId="4" fillId="35" borderId="0" xfId="42" applyNumberFormat="1" applyFont="1" applyFill="1" applyBorder="1" applyAlignment="1" applyProtection="1">
      <alignment/>
      <protection/>
    </xf>
    <xf numFmtId="168" fontId="4" fillId="35" borderId="0" xfId="0" applyNumberFormat="1" applyFont="1" applyFill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/>
      <protection/>
    </xf>
    <xf numFmtId="41" fontId="4" fillId="35" borderId="0" xfId="42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 horizontal="left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Alignment="1">
      <alignment horizontal="center"/>
    </xf>
    <xf numFmtId="0" fontId="4" fillId="35" borderId="30" xfId="0" applyFont="1" applyFill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178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7" borderId="53" xfId="0" applyFont="1" applyFill="1" applyBorder="1" applyAlignment="1" applyProtection="1">
      <alignment horizontal="left"/>
      <protection locked="0"/>
    </xf>
    <xf numFmtId="0" fontId="0" fillId="37" borderId="38" xfId="0" applyFont="1" applyFill="1" applyBorder="1" applyAlignment="1" applyProtection="1">
      <alignment horizontal="left"/>
      <protection locked="0"/>
    </xf>
    <xf numFmtId="42" fontId="0" fillId="37" borderId="53" xfId="0" applyNumberFormat="1" applyFont="1" applyFill="1" applyBorder="1" applyAlignment="1" applyProtection="1">
      <alignment horizontal="center"/>
      <protection locked="0"/>
    </xf>
    <xf numFmtId="42" fontId="0" fillId="37" borderId="38" xfId="0" applyNumberFormat="1" applyFont="1" applyFill="1" applyBorder="1" applyAlignment="1" applyProtection="1">
      <alignment horizontal="center"/>
      <protection locked="0"/>
    </xf>
    <xf numFmtId="41" fontId="0" fillId="37" borderId="18" xfId="42" applyNumberFormat="1" applyFont="1" applyFill="1" applyBorder="1" applyAlignment="1" applyProtection="1">
      <alignment horizontal="center"/>
      <protection locked="0"/>
    </xf>
    <xf numFmtId="41" fontId="0" fillId="37" borderId="14" xfId="42" applyNumberFormat="1" applyFont="1" applyFill="1" applyBorder="1" applyAlignment="1" applyProtection="1">
      <alignment horizontal="center"/>
      <protection locked="0"/>
    </xf>
    <xf numFmtId="41" fontId="0" fillId="37" borderId="36" xfId="42" applyNumberFormat="1" applyFont="1" applyFill="1" applyBorder="1" applyAlignment="1" applyProtection="1">
      <alignment horizontal="center"/>
      <protection locked="0"/>
    </xf>
    <xf numFmtId="41" fontId="0" fillId="37" borderId="26" xfId="42" applyNumberFormat="1" applyFont="1" applyFill="1" applyBorder="1" applyAlignment="1" applyProtection="1">
      <alignment horizontal="center"/>
      <protection locked="0"/>
    </xf>
    <xf numFmtId="42" fontId="0" fillId="37" borderId="25" xfId="0" applyNumberFormat="1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>
      <alignment horizontal="center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37" borderId="13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0" fontId="0" fillId="37" borderId="13" xfId="0" applyFont="1" applyFill="1" applyBorder="1" applyAlignment="1" applyProtection="1">
      <alignment horizontal="left"/>
      <protection locked="0"/>
    </xf>
    <xf numFmtId="0" fontId="0" fillId="37" borderId="33" xfId="0" applyFill="1" applyBorder="1" applyAlignment="1" applyProtection="1">
      <alignment horizontal="left"/>
      <protection locked="0"/>
    </xf>
    <xf numFmtId="0" fontId="0" fillId="37" borderId="26" xfId="0" applyFont="1" applyFill="1" applyBorder="1" applyAlignment="1" applyProtection="1">
      <alignment horizontal="left"/>
      <protection locked="0"/>
    </xf>
    <xf numFmtId="0" fontId="0" fillId="37" borderId="13" xfId="0" applyFill="1" applyBorder="1" applyAlignment="1" applyProtection="1">
      <alignment horizontal="left"/>
      <protection locked="0"/>
    </xf>
    <xf numFmtId="0" fontId="0" fillId="37" borderId="33" xfId="0" applyFont="1" applyFill="1" applyBorder="1" applyAlignment="1" applyProtection="1">
      <alignment horizontal="left"/>
      <protection locked="0"/>
    </xf>
    <xf numFmtId="0" fontId="0" fillId="37" borderId="13" xfId="0" applyFont="1" applyFill="1" applyBorder="1" applyAlignment="1" applyProtection="1" quotePrefix="1">
      <alignment horizontal="left"/>
      <protection locked="0"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7" borderId="53" xfId="0" applyFill="1" applyBorder="1" applyAlignment="1" applyProtection="1">
      <alignment horizontal="left"/>
      <protection locked="0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 quotePrefix="1">
      <alignment horizontal="left"/>
    </xf>
    <xf numFmtId="0" fontId="0" fillId="35" borderId="30" xfId="0" applyFont="1" applyFill="1" applyBorder="1" applyAlignment="1">
      <alignment horizontal="left"/>
    </xf>
    <xf numFmtId="42" fontId="4" fillId="37" borderId="25" xfId="0" applyNumberFormat="1" applyFont="1" applyFill="1" applyBorder="1" applyAlignment="1" applyProtection="1">
      <alignment horizontal="center"/>
      <protection locked="0"/>
    </xf>
    <xf numFmtId="41" fontId="4" fillId="37" borderId="18" xfId="42" applyNumberFormat="1" applyFont="1" applyFill="1" applyBorder="1" applyAlignment="1" applyProtection="1">
      <alignment horizontal="center"/>
      <protection locked="0"/>
    </xf>
    <xf numFmtId="41" fontId="4" fillId="37" borderId="14" xfId="42" applyNumberFormat="1" applyFont="1" applyFill="1" applyBorder="1" applyAlignment="1" applyProtection="1">
      <alignment horizontal="center"/>
      <protection locked="0"/>
    </xf>
    <xf numFmtId="0" fontId="5" fillId="35" borderId="12" xfId="0" applyFont="1" applyFill="1" applyBorder="1" applyAlignment="1" quotePrefix="1">
      <alignment horizontal="center"/>
    </xf>
    <xf numFmtId="41" fontId="4" fillId="37" borderId="53" xfId="42" applyNumberFormat="1" applyFont="1" applyFill="1" applyBorder="1" applyAlignment="1" applyProtection="1">
      <alignment horizontal="center"/>
      <protection locked="0"/>
    </xf>
    <xf numFmtId="41" fontId="4" fillId="37" borderId="38" xfId="42" applyNumberFormat="1" applyFont="1" applyFill="1" applyBorder="1" applyAlignment="1" applyProtection="1">
      <alignment horizontal="center"/>
      <protection locked="0"/>
    </xf>
    <xf numFmtId="41" fontId="4" fillId="37" borderId="18" xfId="0" applyNumberFormat="1" applyFont="1" applyFill="1" applyBorder="1" applyAlignment="1" applyProtection="1">
      <alignment horizontal="center"/>
      <protection locked="0"/>
    </xf>
    <xf numFmtId="41" fontId="4" fillId="37" borderId="14" xfId="0" applyNumberFormat="1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quotePrefix="1">
      <alignment horizontal="left"/>
    </xf>
    <xf numFmtId="0" fontId="12" fillId="35" borderId="0" xfId="0" applyFont="1" applyFill="1" applyAlignment="1">
      <alignment horizontal="left"/>
    </xf>
    <xf numFmtId="0" fontId="5" fillId="35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 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5" width="12.7109375" style="8" customWidth="1"/>
    <col min="6" max="6" width="3.7109375" style="8" customWidth="1"/>
    <col min="7" max="7" width="12.7109375" style="8" customWidth="1"/>
    <col min="8" max="8" width="3.7109375" style="8" customWidth="1"/>
    <col min="9" max="14" width="12.7109375" style="8" customWidth="1"/>
    <col min="15" max="29" width="12.7109375" style="0" customWidth="1"/>
  </cols>
  <sheetData>
    <row r="1" spans="3:28" ht="12.75">
      <c r="C1" s="9" t="s">
        <v>12</v>
      </c>
      <c r="D1" s="224"/>
      <c r="E1" s="224"/>
      <c r="J1" s="153"/>
      <c r="K1" s="153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3:28" ht="12.75">
      <c r="C2" s="9" t="s">
        <v>13</v>
      </c>
      <c r="D2" s="224"/>
      <c r="E2" s="224"/>
      <c r="J2" s="153"/>
      <c r="K2" s="153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3:28" ht="12.75">
      <c r="C3" s="10"/>
      <c r="D3" s="225" t="s">
        <v>135</v>
      </c>
      <c r="E3" s="225"/>
      <c r="J3" s="152"/>
      <c r="K3" s="152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15:28" ht="12.75"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2.75">
      <c r="A5" s="222" t="s">
        <v>162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11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ht="12.75">
      <c r="A6" s="222" t="s">
        <v>167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11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2.75">
      <c r="A7" s="105"/>
      <c r="B7" s="105"/>
      <c r="C7" s="105"/>
      <c r="D7" s="20"/>
      <c r="E7" s="20"/>
      <c r="F7" s="20"/>
      <c r="G7" s="20"/>
      <c r="H7" s="20"/>
      <c r="I7" s="106"/>
      <c r="J7" s="71" t="s">
        <v>57</v>
      </c>
      <c r="K7" s="106"/>
      <c r="L7" s="11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ht="12.75">
      <c r="A8" s="106"/>
      <c r="B8" s="106"/>
      <c r="C8" s="106"/>
      <c r="D8" s="71" t="s">
        <v>140</v>
      </c>
      <c r="E8" s="71" t="s">
        <v>142</v>
      </c>
      <c r="F8" s="107" t="s">
        <v>20</v>
      </c>
      <c r="G8" s="107"/>
      <c r="H8" s="107"/>
      <c r="I8" s="107"/>
      <c r="J8" s="108" t="s">
        <v>58</v>
      </c>
      <c r="K8" s="71" t="s">
        <v>21</v>
      </c>
      <c r="L8" s="11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2.75">
      <c r="A9" s="109" t="s">
        <v>22</v>
      </c>
      <c r="B9" s="109"/>
      <c r="C9" s="109"/>
      <c r="D9" s="109" t="s">
        <v>34</v>
      </c>
      <c r="E9" s="109" t="s">
        <v>36</v>
      </c>
      <c r="F9" s="110"/>
      <c r="G9" s="109" t="s">
        <v>23</v>
      </c>
      <c r="H9" s="111"/>
      <c r="I9" s="109" t="s">
        <v>24</v>
      </c>
      <c r="J9" s="109" t="s">
        <v>54</v>
      </c>
      <c r="K9" s="109" t="s">
        <v>25</v>
      </c>
      <c r="L9" s="11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.75">
      <c r="A10" s="223" t="s">
        <v>0</v>
      </c>
      <c r="B10" s="223"/>
      <c r="C10" s="223"/>
      <c r="D10" s="116">
        <v>-1843000</v>
      </c>
      <c r="E10" s="116">
        <v>-675000</v>
      </c>
      <c r="F10" s="55"/>
      <c r="G10" s="123"/>
      <c r="H10" s="55"/>
      <c r="I10" s="130"/>
      <c r="J10" s="123"/>
      <c r="K10" s="134"/>
      <c r="L10" s="41">
        <f>IF(K10="","",IF(K10=-2518000,"Correct!","Try again!"))</f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.75">
      <c r="A11" s="221" t="s">
        <v>1</v>
      </c>
      <c r="B11" s="221"/>
      <c r="C11" s="221"/>
      <c r="D11" s="117">
        <v>1100000</v>
      </c>
      <c r="E11" s="117">
        <v>322000</v>
      </c>
      <c r="F11" s="51"/>
      <c r="G11" s="124"/>
      <c r="H11" s="51"/>
      <c r="I11" s="131"/>
      <c r="J11" s="124"/>
      <c r="K11" s="133"/>
      <c r="L11" s="41">
        <f>IF(K11="","",IF(K11=1422000,"Correct!","Try again!"))</f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.75">
      <c r="A12" s="221" t="s">
        <v>2</v>
      </c>
      <c r="B12" s="221"/>
      <c r="C12" s="221"/>
      <c r="D12" s="117">
        <v>125000</v>
      </c>
      <c r="E12" s="117">
        <v>120000</v>
      </c>
      <c r="F12" s="62"/>
      <c r="G12" s="125"/>
      <c r="H12" s="46"/>
      <c r="I12" s="131"/>
      <c r="J12" s="124"/>
      <c r="K12" s="133"/>
      <c r="L12" s="41">
        <f>IF(K12="","",IF(K12=245000,"Correct!","Try again!"))</f>
      </c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.75">
      <c r="A13" s="221" t="s">
        <v>26</v>
      </c>
      <c r="B13" s="221"/>
      <c r="C13" s="221"/>
      <c r="D13" s="117">
        <v>275000</v>
      </c>
      <c r="E13" s="117">
        <v>11000</v>
      </c>
      <c r="F13" s="46"/>
      <c r="G13" s="124"/>
      <c r="H13" s="51"/>
      <c r="I13" s="131"/>
      <c r="J13" s="127"/>
      <c r="K13" s="133"/>
      <c r="L13" s="41">
        <f>IF(K13="","",IF(K13=366000,"Correct!","Try again!"))</f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.75">
      <c r="A14" s="221" t="s">
        <v>48</v>
      </c>
      <c r="B14" s="221"/>
      <c r="C14" s="221"/>
      <c r="D14" s="117">
        <v>27500</v>
      </c>
      <c r="E14" s="117">
        <v>7000</v>
      </c>
      <c r="F14" s="46"/>
      <c r="G14" s="124"/>
      <c r="H14" s="52"/>
      <c r="I14" s="131"/>
      <c r="J14" s="124"/>
      <c r="K14" s="133"/>
      <c r="L14" s="41">
        <f>IF(K14="","",IF(K14=34500,"Correct!","Try again!"))</f>
      </c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2.75">
      <c r="A15" s="221" t="s">
        <v>163</v>
      </c>
      <c r="B15" s="221"/>
      <c r="C15" s="221"/>
      <c r="D15" s="117">
        <v>-121500</v>
      </c>
      <c r="E15" s="117">
        <v>0</v>
      </c>
      <c r="F15" s="59"/>
      <c r="G15" s="123"/>
      <c r="H15" s="59"/>
      <c r="I15" s="130"/>
      <c r="J15" s="123"/>
      <c r="K15" s="148"/>
      <c r="L15" s="41">
        <f>IF(K15="","",IF(K15=0,"Correct!","Try again!"))</f>
      </c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3.5" thickBot="1">
      <c r="A16" s="221" t="s">
        <v>90</v>
      </c>
      <c r="B16" s="221"/>
      <c r="C16" s="221"/>
      <c r="D16" s="114">
        <f>SUM(D10:D15)</f>
        <v>-437000</v>
      </c>
      <c r="E16" s="114">
        <f>SUM(E10:E15)</f>
        <v>-215000</v>
      </c>
      <c r="F16" s="17"/>
      <c r="G16" s="113"/>
      <c r="H16" s="17"/>
      <c r="I16" s="113"/>
      <c r="J16" s="113"/>
      <c r="K16" s="121"/>
      <c r="L16" s="41">
        <f>IF(K16="","",IF(K16=-461000,"Correct!","Try again!"))</f>
      </c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3.5" thickTop="1">
      <c r="A17" s="220" t="s">
        <v>78</v>
      </c>
      <c r="B17" s="220"/>
      <c r="C17" s="220"/>
      <c r="D17" s="115"/>
      <c r="E17" s="115"/>
      <c r="F17" s="17"/>
      <c r="G17" s="161"/>
      <c r="H17" s="17"/>
      <c r="I17" s="161"/>
      <c r="J17" s="161"/>
      <c r="K17" s="172"/>
      <c r="L17" s="41">
        <f>IF(K17="","",IF(K17=-450500,"Correct!","Try again!"))</f>
      </c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.75">
      <c r="A18" s="221" t="s">
        <v>144</v>
      </c>
      <c r="B18" s="221"/>
      <c r="C18" s="221"/>
      <c r="D18" s="113"/>
      <c r="E18" s="113"/>
      <c r="F18" s="59"/>
      <c r="G18" s="123"/>
      <c r="H18" s="49"/>
      <c r="I18" s="130"/>
      <c r="J18" s="123"/>
      <c r="K18" s="138"/>
      <c r="L18" s="41">
        <f>IF(K18="","",IF(K18=13500,"Correct!","Try again!"))</f>
      </c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3.5" thickBot="1">
      <c r="A19" s="221" t="s">
        <v>91</v>
      </c>
      <c r="B19" s="221"/>
      <c r="C19" s="221"/>
      <c r="D19" s="113"/>
      <c r="E19" s="113"/>
      <c r="F19" s="43"/>
      <c r="G19" s="122"/>
      <c r="H19" s="22"/>
      <c r="I19" s="122"/>
      <c r="J19" s="122"/>
      <c r="K19" s="139"/>
      <c r="L19" s="41">
        <f>IF(K19="","",IF(K19=-437000,"Correct!","Try again!"))</f>
      </c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3.5" thickTop="1">
      <c r="A20" s="221"/>
      <c r="B20" s="221"/>
      <c r="C20" s="221"/>
      <c r="D20" s="113"/>
      <c r="E20" s="113"/>
      <c r="F20" s="43"/>
      <c r="G20" s="122"/>
      <c r="H20" s="22"/>
      <c r="I20" s="122"/>
      <c r="J20" s="122"/>
      <c r="K20" s="122"/>
      <c r="L20" s="41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.75">
      <c r="A21" s="220" t="s">
        <v>87</v>
      </c>
      <c r="B21" s="220"/>
      <c r="C21" s="220"/>
      <c r="D21" s="117">
        <v>-2625000</v>
      </c>
      <c r="E21" s="117">
        <v>-395000</v>
      </c>
      <c r="F21" s="44"/>
      <c r="G21" s="127"/>
      <c r="H21" s="44"/>
      <c r="I21" s="127"/>
      <c r="J21" s="123"/>
      <c r="K21" s="134"/>
      <c r="L21" s="41">
        <f>IF(K21="","",IF(K21=-2625000,"Correct!","Try again!"))</f>
      </c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.75">
      <c r="A22" s="220" t="s">
        <v>3</v>
      </c>
      <c r="B22" s="220"/>
      <c r="C22" s="220"/>
      <c r="D22" s="117">
        <v>-437000</v>
      </c>
      <c r="E22" s="117">
        <v>-215000</v>
      </c>
      <c r="F22" s="51"/>
      <c r="G22" s="124"/>
      <c r="H22" s="51"/>
      <c r="I22" s="124"/>
      <c r="J22" s="124"/>
      <c r="K22" s="133"/>
      <c r="L22" s="41">
        <f>IF(K22="","",IF(K22=-437000,"Correct!","Try again!"))</f>
      </c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.75">
      <c r="A23" s="220" t="s">
        <v>4</v>
      </c>
      <c r="B23" s="220"/>
      <c r="C23" s="220"/>
      <c r="D23" s="117">
        <v>350000</v>
      </c>
      <c r="E23" s="117">
        <v>25000</v>
      </c>
      <c r="F23" s="59"/>
      <c r="G23" s="123"/>
      <c r="H23" s="57"/>
      <c r="I23" s="126"/>
      <c r="J23" s="123"/>
      <c r="K23" s="140"/>
      <c r="L23" s="41">
        <f>IF(K23="","",IF(K23=350000,"Correct!","Try again!"))</f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3.5" thickBot="1">
      <c r="A24" s="220" t="s">
        <v>88</v>
      </c>
      <c r="B24" s="220"/>
      <c r="C24" s="220"/>
      <c r="D24" s="119">
        <f>SUM(D21:D23)</f>
        <v>-2712000</v>
      </c>
      <c r="E24" s="119">
        <f>SUM(E21:E23)</f>
        <v>-585000</v>
      </c>
      <c r="F24" s="11"/>
      <c r="G24" s="115"/>
      <c r="H24" s="11"/>
      <c r="I24" s="115"/>
      <c r="J24" s="115"/>
      <c r="K24" s="141"/>
      <c r="L24" s="41">
        <f>IF(K24="","",IF(K24=-2712000,"Correct!","Try again!"))</f>
      </c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3.5" thickTop="1">
      <c r="A25" s="220"/>
      <c r="B25" s="220"/>
      <c r="C25" s="220"/>
      <c r="D25" s="115"/>
      <c r="E25" s="115"/>
      <c r="F25" s="11"/>
      <c r="G25" s="115"/>
      <c r="H25" s="11"/>
      <c r="I25" s="115"/>
      <c r="J25" s="115"/>
      <c r="K25" s="115"/>
      <c r="L25" s="41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ht="12.75">
      <c r="A26" s="220" t="s">
        <v>5</v>
      </c>
      <c r="B26" s="220"/>
      <c r="C26" s="220"/>
      <c r="D26" s="116">
        <v>1204000</v>
      </c>
      <c r="E26" s="116">
        <v>430000</v>
      </c>
      <c r="F26" s="55"/>
      <c r="G26" s="123"/>
      <c r="H26" s="56"/>
      <c r="I26" s="130"/>
      <c r="J26" s="123"/>
      <c r="K26" s="173"/>
      <c r="L26" s="41">
        <f>IF(K26="","",IF(K26=1634000,"Correct!","Try again!"))</f>
      </c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ht="12.75">
      <c r="A27" s="220" t="s">
        <v>145</v>
      </c>
      <c r="B27" s="220"/>
      <c r="C27" s="220"/>
      <c r="D27" s="117">
        <v>1854000</v>
      </c>
      <c r="E27" s="117">
        <v>0</v>
      </c>
      <c r="F27" s="57"/>
      <c r="G27" s="124"/>
      <c r="H27" s="58"/>
      <c r="I27" s="131"/>
      <c r="J27" s="131"/>
      <c r="K27" s="174"/>
      <c r="L27" s="41">
        <f>IF(K27="","",IF(K27=0,"Correct!","Try again!"))</f>
      </c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12" ht="12.75">
      <c r="A28" s="220"/>
      <c r="B28" s="220"/>
      <c r="C28" s="220"/>
      <c r="D28" s="117"/>
      <c r="E28" s="117"/>
      <c r="F28" s="51"/>
      <c r="G28" s="124"/>
      <c r="H28" s="59"/>
      <c r="I28" s="131"/>
      <c r="J28" s="131"/>
      <c r="K28" s="174"/>
      <c r="L28" s="41"/>
    </row>
    <row r="29" spans="1:12" ht="12.75">
      <c r="A29" s="220"/>
      <c r="B29" s="220"/>
      <c r="C29" s="220"/>
      <c r="D29" s="117"/>
      <c r="E29" s="117"/>
      <c r="F29" s="51"/>
      <c r="G29" s="124"/>
      <c r="H29" s="46"/>
      <c r="I29" s="131"/>
      <c r="J29" s="124"/>
      <c r="K29" s="133"/>
      <c r="L29" s="41">
        <f>IF(K29="","",IF(K29=0,"Correct!","Try again!"))</f>
      </c>
    </row>
    <row r="30" spans="1:12" ht="12.75">
      <c r="A30" s="220" t="s">
        <v>164</v>
      </c>
      <c r="B30" s="220"/>
      <c r="C30" s="220"/>
      <c r="D30" s="117">
        <v>0</v>
      </c>
      <c r="E30" s="117">
        <v>0</v>
      </c>
      <c r="F30" s="45"/>
      <c r="G30" s="124"/>
      <c r="H30" s="46"/>
      <c r="I30" s="131"/>
      <c r="J30" s="124"/>
      <c r="K30" s="133"/>
      <c r="L30" s="41">
        <f>IF(K30="","",IF(K30=640000,"Correct!","Try again!"))</f>
      </c>
    </row>
    <row r="31" spans="1:12" ht="12.75">
      <c r="A31" s="220" t="s">
        <v>40</v>
      </c>
      <c r="B31" s="220"/>
      <c r="C31" s="220"/>
      <c r="D31" s="117">
        <v>931000</v>
      </c>
      <c r="E31" s="117">
        <v>863000</v>
      </c>
      <c r="F31" s="45"/>
      <c r="G31" s="124"/>
      <c r="H31" s="48"/>
      <c r="I31" s="131"/>
      <c r="J31" s="124"/>
      <c r="K31" s="133"/>
      <c r="L31" s="41">
        <f>IF(K31="","",IF(K31=1794000,"Correct!","Try again!"))</f>
      </c>
    </row>
    <row r="32" spans="1:12" ht="12.75">
      <c r="A32" s="220" t="s">
        <v>161</v>
      </c>
      <c r="B32" s="220"/>
      <c r="C32" s="220"/>
      <c r="D32" s="117">
        <v>950000</v>
      </c>
      <c r="E32" s="117">
        <v>107000</v>
      </c>
      <c r="F32" s="45"/>
      <c r="G32" s="128"/>
      <c r="H32" s="48"/>
      <c r="I32" s="132"/>
      <c r="J32" s="124"/>
      <c r="K32" s="133"/>
      <c r="L32" s="41">
        <f>IF(K32="","",IF(K32=1057000,"Correct!","Try again!"))</f>
      </c>
    </row>
    <row r="33" spans="1:12" ht="12.75">
      <c r="A33" s="220" t="s">
        <v>71</v>
      </c>
      <c r="B33" s="220"/>
      <c r="C33" s="220"/>
      <c r="D33" s="117">
        <v>0</v>
      </c>
      <c r="E33" s="117">
        <v>0</v>
      </c>
      <c r="F33" s="45"/>
      <c r="G33" s="128"/>
      <c r="H33" s="60"/>
      <c r="I33" s="132"/>
      <c r="J33" s="123"/>
      <c r="K33" s="135"/>
      <c r="L33" s="41">
        <f>IF(K33="","",IF(K33=375000,"Correct!","Try again!"))</f>
      </c>
    </row>
    <row r="34" spans="1:12" ht="13.5" thickBot="1">
      <c r="A34" s="220" t="s">
        <v>8</v>
      </c>
      <c r="B34" s="220"/>
      <c r="C34" s="220"/>
      <c r="D34" s="119">
        <f>SUM(D26:D33)</f>
        <v>4939000</v>
      </c>
      <c r="E34" s="119">
        <f>SUM(E26:E33)</f>
        <v>1400000</v>
      </c>
      <c r="F34" s="24"/>
      <c r="G34" s="117"/>
      <c r="H34" s="24"/>
      <c r="I34" s="117"/>
      <c r="J34" s="117"/>
      <c r="K34" s="141"/>
      <c r="L34" s="41">
        <f>IF(K34="","",IF(K34=5500000,"Correct!","Try again!"))</f>
      </c>
    </row>
    <row r="35" spans="1:12" ht="13.5" thickTop="1">
      <c r="A35" s="220"/>
      <c r="B35" s="220"/>
      <c r="C35" s="220"/>
      <c r="D35" s="121"/>
      <c r="E35" s="121"/>
      <c r="F35" s="24"/>
      <c r="G35" s="117"/>
      <c r="H35" s="24"/>
      <c r="I35" s="117"/>
      <c r="J35" s="117"/>
      <c r="K35" s="121"/>
      <c r="L35" s="41"/>
    </row>
    <row r="36" spans="1:12" ht="12.75">
      <c r="A36" s="220" t="s">
        <v>51</v>
      </c>
      <c r="B36" s="220"/>
      <c r="C36" s="220"/>
      <c r="D36" s="116">
        <v>-485000</v>
      </c>
      <c r="E36" s="116">
        <v>-200000</v>
      </c>
      <c r="F36" s="44"/>
      <c r="G36" s="127"/>
      <c r="H36" s="44"/>
      <c r="I36" s="133"/>
      <c r="J36" s="123"/>
      <c r="K36" s="133"/>
      <c r="L36" s="41">
        <f>IF(K36="","",IF(K36=-685000,"Correct!","Try again!"))</f>
      </c>
    </row>
    <row r="37" spans="1:12" ht="12.75">
      <c r="A37" s="220" t="s">
        <v>42</v>
      </c>
      <c r="B37" s="220"/>
      <c r="C37" s="220"/>
      <c r="D37" s="117">
        <v>-542000</v>
      </c>
      <c r="E37" s="117">
        <v>-155000</v>
      </c>
      <c r="F37" s="45"/>
      <c r="G37" s="127"/>
      <c r="H37" s="46"/>
      <c r="I37" s="133"/>
      <c r="J37" s="124"/>
      <c r="K37" s="130"/>
      <c r="L37" s="41">
        <f>IF(K37="","",IF(K37=-697000,"Correct!","Try again!"))</f>
      </c>
    </row>
    <row r="38" spans="1:12" ht="12.75">
      <c r="A38" s="220" t="s">
        <v>165</v>
      </c>
      <c r="B38" s="220"/>
      <c r="C38" s="220"/>
      <c r="D38" s="117"/>
      <c r="E38" s="117"/>
      <c r="F38" s="47"/>
      <c r="G38" s="127"/>
      <c r="H38" s="48"/>
      <c r="I38" s="133"/>
      <c r="J38" s="131"/>
      <c r="K38" s="174"/>
      <c r="L38" s="41">
        <f>IF(K38="","",IF(K38=0,"Correct!","Try again!"))</f>
      </c>
    </row>
    <row r="39" spans="1:12" ht="12.75">
      <c r="A39" s="220"/>
      <c r="B39" s="220"/>
      <c r="C39" s="220"/>
      <c r="D39" s="117"/>
      <c r="E39" s="117"/>
      <c r="F39" s="49"/>
      <c r="G39" s="123"/>
      <c r="H39" s="49"/>
      <c r="I39" s="130"/>
      <c r="J39" s="148"/>
      <c r="K39" s="174"/>
      <c r="L39" s="41"/>
    </row>
    <row r="40" spans="1:12" ht="12.75">
      <c r="A40" s="167"/>
      <c r="B40" s="167"/>
      <c r="C40" s="167"/>
      <c r="D40" s="117"/>
      <c r="E40" s="117"/>
      <c r="F40" s="174"/>
      <c r="G40" s="174"/>
      <c r="H40" s="174"/>
      <c r="I40" s="174"/>
      <c r="J40" s="129"/>
      <c r="K40" s="133"/>
      <c r="L40" s="41">
        <f>IF(K40="","",IF(K40=-206000,"Correct!","Try again!"))</f>
      </c>
    </row>
    <row r="41" spans="1:12" ht="12.75">
      <c r="A41" s="220" t="s">
        <v>9</v>
      </c>
      <c r="B41" s="220"/>
      <c r="C41" s="220"/>
      <c r="D41" s="117">
        <v>-900000</v>
      </c>
      <c r="E41" s="117">
        <v>-400000</v>
      </c>
      <c r="F41" s="59"/>
      <c r="G41" s="127"/>
      <c r="H41" s="44"/>
      <c r="I41" s="133"/>
      <c r="J41" s="174"/>
      <c r="K41" s="133"/>
      <c r="L41" s="41">
        <f>IF(K41="","",IF(K41=-900000,"Correct!","Try again!"))</f>
      </c>
    </row>
    <row r="42" spans="1:12" ht="12.75">
      <c r="A42" s="220" t="s">
        <v>10</v>
      </c>
      <c r="B42" s="220"/>
      <c r="C42" s="220"/>
      <c r="D42" s="117">
        <v>-300000</v>
      </c>
      <c r="E42" s="117">
        <v>-60000</v>
      </c>
      <c r="F42" s="53"/>
      <c r="G42" s="124"/>
      <c r="H42" s="51"/>
      <c r="I42" s="131"/>
      <c r="J42" s="174"/>
      <c r="K42" s="149"/>
      <c r="L42" s="41">
        <f>IF(K42="","",IF(K42=-300000,"Correct!","Try again!"))</f>
      </c>
    </row>
    <row r="43" spans="1:12" ht="12.75">
      <c r="A43" s="220" t="s">
        <v>88</v>
      </c>
      <c r="B43" s="220"/>
      <c r="C43" s="220"/>
      <c r="D43" s="118">
        <v>-2712000</v>
      </c>
      <c r="E43" s="118">
        <v>-585000</v>
      </c>
      <c r="F43" s="54"/>
      <c r="G43" s="129"/>
      <c r="H43" s="55"/>
      <c r="I43" s="130"/>
      <c r="J43" s="174"/>
      <c r="K43" s="140"/>
      <c r="L43" s="41">
        <f>IF(K43="","",IF(K43=-2712000,"Correct!","Try again!"))</f>
      </c>
    </row>
    <row r="44" spans="1:12" ht="13.5" thickBot="1">
      <c r="A44" s="220" t="s">
        <v>166</v>
      </c>
      <c r="B44" s="220"/>
      <c r="C44" s="220"/>
      <c r="D44" s="120">
        <f>SUM(D36:D43)</f>
        <v>-4939000</v>
      </c>
      <c r="E44" s="120">
        <f>SUM(E36:E43)</f>
        <v>-1400000</v>
      </c>
      <c r="F44" s="24"/>
      <c r="G44" s="171"/>
      <c r="H44" s="24"/>
      <c r="I44" s="171"/>
      <c r="J44" s="11"/>
      <c r="K44" s="137"/>
      <c r="L44" s="41"/>
    </row>
    <row r="45" spans="1:12" ht="13.5" thickTop="1">
      <c r="A45" s="220"/>
      <c r="B45" s="220"/>
      <c r="C45" s="220"/>
      <c r="D45" s="11"/>
      <c r="E45" s="11"/>
      <c r="F45" s="11"/>
      <c r="G45" s="175">
        <f>IF(G44="","",IF(G44=2174000,"Correct!","Try again!"))</f>
      </c>
      <c r="H45" s="176"/>
      <c r="I45" s="175">
        <f>IF(I44="","",IF(I44=2174000,"Correct!","Try again!"))</f>
      </c>
      <c r="J45" s="11"/>
      <c r="K45" s="175">
        <f>IF(K44="","",IF(K44=-5500000,"Correct!","Try again!"))</f>
      </c>
      <c r="L45" s="11"/>
    </row>
    <row r="46" spans="1:12" ht="12.75">
      <c r="A46" s="220" t="s">
        <v>29</v>
      </c>
      <c r="B46" s="220"/>
      <c r="C46" s="220"/>
      <c r="D46" s="11"/>
      <c r="E46" s="11"/>
      <c r="F46" s="11"/>
      <c r="G46" s="23"/>
      <c r="H46" s="11"/>
      <c r="I46" s="23"/>
      <c r="J46" s="23"/>
      <c r="K46" s="11"/>
      <c r="L46" s="11"/>
    </row>
  </sheetData>
  <sheetProtection password="C690" sheet="1" objects="1" scenarios="1" selectLockedCells="1"/>
  <mergeCells count="41">
    <mergeCell ref="D1:E1"/>
    <mergeCell ref="D2:E2"/>
    <mergeCell ref="D3:E3"/>
    <mergeCell ref="A13:C13"/>
    <mergeCell ref="A14:C14"/>
    <mergeCell ref="A15:C15"/>
    <mergeCell ref="A16:C16"/>
    <mergeCell ref="A17:C17"/>
    <mergeCell ref="A5:K5"/>
    <mergeCell ref="A6:K6"/>
    <mergeCell ref="A10:C10"/>
    <mergeCell ref="A11:C11"/>
    <mergeCell ref="A12:C12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34:C34"/>
    <mergeCell ref="A35:C35"/>
    <mergeCell ref="A36:C36"/>
    <mergeCell ref="A43:C43"/>
    <mergeCell ref="A44:C44"/>
    <mergeCell ref="A45:C45"/>
    <mergeCell ref="A46:C46"/>
    <mergeCell ref="A32:C32"/>
    <mergeCell ref="A37:C37"/>
    <mergeCell ref="A38:C38"/>
    <mergeCell ref="A39:C39"/>
    <mergeCell ref="A41:C41"/>
    <mergeCell ref="A42:C42"/>
  </mergeCells>
  <dataValidations count="1">
    <dataValidation type="list" allowBlank="1" showInputMessage="1" showErrorMessage="1" sqref="F18:F23 H18:H23 F26:F33 H26:H33 F36:F43 H36:H43 F10:F15 H10:H15">
      <formula1>"[A], [*C], [D], [E], [ I ], [S]"</formula1>
    </dataValidation>
  </dataValidations>
  <printOptions/>
  <pageMargins left="0.7" right="0.7" top="0.75" bottom="0.75" header="0.3" footer="0.3"/>
  <pageSetup horizontalDpi="600" verticalDpi="600" orientation="landscape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8" width="12.7109375" style="0" customWidth="1"/>
  </cols>
  <sheetData>
    <row r="1" spans="1:29" ht="12.75">
      <c r="A1" s="230" t="s">
        <v>136</v>
      </c>
      <c r="B1" s="230"/>
      <c r="C1" s="151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7:29" ht="12.75"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2.75">
      <c r="A3" s="226" t="s">
        <v>137</v>
      </c>
      <c r="B3" s="227"/>
      <c r="C3" s="227"/>
      <c r="D3" s="227"/>
      <c r="E3" s="3"/>
      <c r="F3" s="2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12.75">
      <c r="A4" s="226" t="s">
        <v>138</v>
      </c>
      <c r="B4" s="227"/>
      <c r="C4" s="227"/>
      <c r="D4" s="227"/>
      <c r="E4" s="3">
        <v>0.9</v>
      </c>
      <c r="F4" s="2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1:29" ht="12.75">
      <c r="A5" s="227" t="s">
        <v>139</v>
      </c>
      <c r="B5" s="227"/>
      <c r="C5" s="227"/>
      <c r="D5" s="227"/>
      <c r="E5" s="77"/>
      <c r="F5" s="2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</row>
    <row r="6" spans="1:29" ht="12.75">
      <c r="A6" s="227" t="s">
        <v>141</v>
      </c>
      <c r="B6" s="227"/>
      <c r="C6" s="227"/>
      <c r="D6" s="227"/>
      <c r="E6" s="77">
        <v>1710000</v>
      </c>
      <c r="F6" s="2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29" ht="12.75">
      <c r="A7" s="226"/>
      <c r="B7" s="226"/>
      <c r="C7" s="226"/>
      <c r="D7" s="226"/>
      <c r="E7" s="4"/>
      <c r="F7" s="2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</row>
    <row r="8" spans="1:29" ht="12.75">
      <c r="A8" s="226" t="s">
        <v>149</v>
      </c>
      <c r="B8" s="227"/>
      <c r="C8" s="227"/>
      <c r="D8" s="2"/>
      <c r="E8" s="4"/>
      <c r="F8" s="2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</row>
    <row r="9" spans="1:29" ht="12.75">
      <c r="A9" s="226" t="s">
        <v>147</v>
      </c>
      <c r="B9" s="227"/>
      <c r="C9" s="227"/>
      <c r="D9" s="77"/>
      <c r="E9" s="77">
        <v>400000</v>
      </c>
      <c r="F9" s="2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</row>
    <row r="10" spans="1:29" ht="12.75">
      <c r="A10" s="226" t="s">
        <v>146</v>
      </c>
      <c r="B10" s="227"/>
      <c r="C10" s="227"/>
      <c r="D10" s="79"/>
      <c r="E10" s="79">
        <v>60000</v>
      </c>
      <c r="F10" s="2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</row>
    <row r="11" spans="1:29" ht="12.75">
      <c r="A11" s="226" t="s">
        <v>148</v>
      </c>
      <c r="B11" s="227"/>
      <c r="C11" s="227"/>
      <c r="D11" s="79"/>
      <c r="E11" s="79">
        <v>265000</v>
      </c>
      <c r="F11" s="2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</row>
    <row r="12" spans="1:29" ht="12.75">
      <c r="A12" s="226"/>
      <c r="B12" s="226"/>
      <c r="C12" s="226"/>
      <c r="D12" s="226"/>
      <c r="E12" s="79"/>
      <c r="F12" s="2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1:29" ht="12.75">
      <c r="A13" s="226" t="s">
        <v>150</v>
      </c>
      <c r="B13" s="226"/>
      <c r="C13" s="226"/>
      <c r="D13" s="226"/>
      <c r="E13" s="78">
        <v>800000</v>
      </c>
      <c r="F13" s="2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1:29" ht="12.75">
      <c r="A14" s="226"/>
      <c r="B14" s="226"/>
      <c r="C14" s="226"/>
      <c r="D14" s="226"/>
      <c r="E14" s="79"/>
      <c r="F14" s="2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1:29" ht="12.75">
      <c r="A15" s="226" t="s">
        <v>151</v>
      </c>
      <c r="B15" s="226"/>
      <c r="C15" s="226"/>
      <c r="D15" s="226"/>
      <c r="E15" s="79"/>
      <c r="F15" s="2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</row>
    <row r="16" spans="1:29" ht="12.75">
      <c r="A16" s="226" t="s">
        <v>152</v>
      </c>
      <c r="B16" s="226"/>
      <c r="C16" s="226"/>
      <c r="D16" s="226"/>
      <c r="E16" s="78">
        <v>1900000</v>
      </c>
      <c r="F16" s="2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</row>
    <row r="17" spans="1:29" ht="12.75">
      <c r="A17" s="226" t="s">
        <v>153</v>
      </c>
      <c r="B17" s="226"/>
      <c r="C17" s="226"/>
      <c r="D17" s="226"/>
      <c r="E17" s="170">
        <v>725000</v>
      </c>
      <c r="F17" s="2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</row>
    <row r="18" spans="1:29" ht="12.75">
      <c r="A18" s="226" t="s">
        <v>154</v>
      </c>
      <c r="B18" s="226"/>
      <c r="C18" s="226"/>
      <c r="D18" s="226"/>
      <c r="E18" s="79">
        <f>E16-E17</f>
        <v>1175000</v>
      </c>
      <c r="F18" s="2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</row>
    <row r="19" spans="1:29" ht="12.75">
      <c r="A19" s="226" t="s">
        <v>155</v>
      </c>
      <c r="B19" s="226"/>
      <c r="C19" s="226"/>
      <c r="D19" s="226"/>
      <c r="E19" s="170">
        <v>800000</v>
      </c>
      <c r="F19" s="2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</row>
    <row r="20" spans="1:29" ht="12.75">
      <c r="A20" s="226" t="s">
        <v>156</v>
      </c>
      <c r="B20" s="226"/>
      <c r="C20" s="226"/>
      <c r="D20" s="226"/>
      <c r="E20" s="78">
        <f>E18-E19</f>
        <v>375000</v>
      </c>
      <c r="F20" s="2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</row>
    <row r="21" spans="1:29" ht="12.75">
      <c r="A21" s="226"/>
      <c r="B21" s="226"/>
      <c r="C21" s="226"/>
      <c r="D21" s="226"/>
      <c r="E21" s="79"/>
      <c r="F21" s="2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</row>
    <row r="22" spans="1:29" ht="12.75">
      <c r="A22" s="229" t="s">
        <v>158</v>
      </c>
      <c r="B22" s="229"/>
      <c r="C22" s="229"/>
      <c r="D22" s="229"/>
      <c r="E22" s="229"/>
      <c r="F22" s="2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</row>
    <row r="23" spans="1:29" ht="12.75">
      <c r="A23" s="228">
        <v>41639</v>
      </c>
      <c r="B23" s="228"/>
      <c r="C23" s="228"/>
      <c r="D23" s="228"/>
      <c r="E23" s="228"/>
      <c r="F23" s="2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</row>
    <row r="24" spans="1:29" ht="12.75">
      <c r="A24" s="168"/>
      <c r="B24" s="168"/>
      <c r="C24" s="168"/>
      <c r="D24" s="2"/>
      <c r="E24" s="2"/>
      <c r="F24" s="2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</row>
    <row r="25" spans="1:29" ht="12.75">
      <c r="A25" s="226"/>
      <c r="B25" s="226"/>
      <c r="C25" s="226"/>
      <c r="D25" s="74" t="s">
        <v>157</v>
      </c>
      <c r="E25" s="74" t="s">
        <v>142</v>
      </c>
      <c r="F25" s="2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</row>
    <row r="26" spans="1:29" ht="12.75">
      <c r="A26" s="226" t="s">
        <v>0</v>
      </c>
      <c r="B26" s="226"/>
      <c r="C26" s="226"/>
      <c r="D26" s="82">
        <v>-1843000</v>
      </c>
      <c r="E26" s="82">
        <v>-675000</v>
      </c>
      <c r="F26" s="2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</row>
    <row r="27" spans="1:29" ht="12.75">
      <c r="A27" s="226" t="s">
        <v>1</v>
      </c>
      <c r="B27" s="226"/>
      <c r="C27" s="226"/>
      <c r="D27" s="81">
        <v>1100000</v>
      </c>
      <c r="E27" s="81">
        <v>322000</v>
      </c>
      <c r="F27" s="2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</row>
    <row r="28" spans="1:29" ht="12.75">
      <c r="A28" s="226" t="s">
        <v>2</v>
      </c>
      <c r="B28" s="226"/>
      <c r="C28" s="226"/>
      <c r="D28" s="81">
        <v>125000</v>
      </c>
      <c r="E28" s="81">
        <v>120000</v>
      </c>
      <c r="F28" s="2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</row>
    <row r="29" spans="1:29" ht="12.75">
      <c r="A29" s="226" t="s">
        <v>26</v>
      </c>
      <c r="B29" s="226"/>
      <c r="C29" s="226"/>
      <c r="D29" s="81">
        <v>275000</v>
      </c>
      <c r="E29" s="81">
        <v>11000</v>
      </c>
      <c r="F29" s="2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</row>
    <row r="30" spans="1:29" ht="12.75">
      <c r="A30" s="226" t="s">
        <v>48</v>
      </c>
      <c r="B30" s="226"/>
      <c r="C30" s="226"/>
      <c r="D30" s="81">
        <v>27500</v>
      </c>
      <c r="E30" s="81">
        <v>7000</v>
      </c>
      <c r="F30" s="2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</row>
    <row r="31" spans="1:29" ht="12.75">
      <c r="A31" s="226" t="s">
        <v>143</v>
      </c>
      <c r="B31" s="226"/>
      <c r="C31" s="226"/>
      <c r="D31" s="81">
        <v>-121500</v>
      </c>
      <c r="E31" s="81">
        <v>0</v>
      </c>
      <c r="F31" s="2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</row>
    <row r="32" spans="1:29" ht="13.5" thickBot="1">
      <c r="A32" s="226" t="s">
        <v>160</v>
      </c>
      <c r="B32" s="226"/>
      <c r="C32" s="226"/>
      <c r="D32" s="83">
        <f>SUM(D26:D31)</f>
        <v>-437000</v>
      </c>
      <c r="E32" s="83">
        <f>SUM(E26:E31)</f>
        <v>-215000</v>
      </c>
      <c r="F32" s="2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</row>
    <row r="33" spans="1:29" ht="13.5" thickTop="1">
      <c r="A33" s="226"/>
      <c r="B33" s="226"/>
      <c r="C33" s="226"/>
      <c r="D33" s="5"/>
      <c r="E33" s="5"/>
      <c r="F33" s="2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</row>
    <row r="34" spans="1:29" ht="12.75">
      <c r="A34" s="226" t="s">
        <v>87</v>
      </c>
      <c r="B34" s="227"/>
      <c r="C34" s="227"/>
      <c r="D34" s="85">
        <v>-2625000</v>
      </c>
      <c r="E34" s="85">
        <v>-395000</v>
      </c>
      <c r="F34" s="2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</row>
    <row r="35" spans="1:29" ht="12.75">
      <c r="A35" s="227" t="s">
        <v>3</v>
      </c>
      <c r="B35" s="227"/>
      <c r="C35" s="227"/>
      <c r="D35" s="81">
        <v>-437000</v>
      </c>
      <c r="E35" s="81">
        <v>-215000</v>
      </c>
      <c r="F35" s="2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</row>
    <row r="36" spans="1:29" ht="12.75">
      <c r="A36" s="226" t="s">
        <v>4</v>
      </c>
      <c r="B36" s="227"/>
      <c r="C36" s="227"/>
      <c r="D36" s="81">
        <v>350000</v>
      </c>
      <c r="E36" s="81">
        <v>25000</v>
      </c>
      <c r="F36" s="2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</row>
    <row r="37" spans="1:29" ht="13.5" thickBot="1">
      <c r="A37" s="226" t="s">
        <v>159</v>
      </c>
      <c r="B37" s="227"/>
      <c r="C37" s="227"/>
      <c r="D37" s="83">
        <f>SUM(D34:D36)</f>
        <v>-2712000</v>
      </c>
      <c r="E37" s="83">
        <f>SUM(E34:E36)</f>
        <v>-585000</v>
      </c>
      <c r="F37" s="2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9" ht="13.5" thickTop="1">
      <c r="A38" s="227"/>
      <c r="B38" s="227"/>
      <c r="C38" s="227"/>
      <c r="D38" s="84"/>
      <c r="E38" s="84"/>
      <c r="F38" s="2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</row>
    <row r="39" spans="1:29" ht="12.75">
      <c r="A39" s="227" t="s">
        <v>5</v>
      </c>
      <c r="B39" s="227"/>
      <c r="C39" s="227"/>
      <c r="D39" s="82">
        <v>1204000</v>
      </c>
      <c r="E39" s="82">
        <v>430000</v>
      </c>
      <c r="F39" s="2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</row>
    <row r="40" spans="1:29" ht="12.75">
      <c r="A40" s="227" t="s">
        <v>145</v>
      </c>
      <c r="B40" s="227"/>
      <c r="C40" s="227"/>
      <c r="D40" s="81">
        <v>1854000</v>
      </c>
      <c r="E40" s="81">
        <v>0</v>
      </c>
      <c r="F40" s="2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</row>
    <row r="41" spans="1:29" ht="12.75">
      <c r="A41" s="226" t="s">
        <v>40</v>
      </c>
      <c r="B41" s="227"/>
      <c r="C41" s="227"/>
      <c r="D41" s="81">
        <v>931000</v>
      </c>
      <c r="E41" s="81">
        <v>863000</v>
      </c>
      <c r="F41" s="2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</row>
    <row r="42" spans="1:29" ht="12.75">
      <c r="A42" s="226" t="s">
        <v>161</v>
      </c>
      <c r="B42" s="226"/>
      <c r="C42" s="226"/>
      <c r="D42" s="81">
        <v>950000</v>
      </c>
      <c r="E42" s="81">
        <v>107000</v>
      </c>
      <c r="F42" s="2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</row>
    <row r="43" spans="1:29" ht="13.5" thickBot="1">
      <c r="A43" s="227" t="s">
        <v>113</v>
      </c>
      <c r="B43" s="227"/>
      <c r="C43" s="227"/>
      <c r="D43" s="83">
        <f>SUM(D39:D42)</f>
        <v>4939000</v>
      </c>
      <c r="E43" s="83">
        <f>SUM(E39:E42)</f>
        <v>1400000</v>
      </c>
      <c r="F43" s="2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</row>
    <row r="44" spans="1:29" ht="13.5" thickTop="1">
      <c r="A44" s="227"/>
      <c r="B44" s="227"/>
      <c r="C44" s="227"/>
      <c r="D44" s="81"/>
      <c r="E44" s="81"/>
      <c r="F44" s="2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</row>
    <row r="45" spans="1:29" ht="12.75">
      <c r="A45" s="227" t="s">
        <v>51</v>
      </c>
      <c r="B45" s="227"/>
      <c r="C45" s="227"/>
      <c r="D45" s="82">
        <v>-485000</v>
      </c>
      <c r="E45" s="82">
        <v>-200000</v>
      </c>
      <c r="F45" s="2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</row>
    <row r="46" spans="1:29" ht="12.75">
      <c r="A46" s="226" t="s">
        <v>42</v>
      </c>
      <c r="B46" s="226"/>
      <c r="C46" s="226"/>
      <c r="D46" s="81">
        <v>-542000</v>
      </c>
      <c r="E46" s="81">
        <v>-155000</v>
      </c>
      <c r="F46" s="2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1:29" ht="12.75">
      <c r="A47" s="227" t="s">
        <v>9</v>
      </c>
      <c r="B47" s="227"/>
      <c r="C47" s="227"/>
      <c r="D47" s="81">
        <v>-900000</v>
      </c>
      <c r="E47" s="81">
        <v>-400000</v>
      </c>
      <c r="F47" s="2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</row>
    <row r="48" spans="1:29" ht="12.75">
      <c r="A48" s="227" t="s">
        <v>10</v>
      </c>
      <c r="B48" s="227"/>
      <c r="C48" s="227"/>
      <c r="D48" s="81">
        <v>-300000</v>
      </c>
      <c r="E48" s="81">
        <v>-60000</v>
      </c>
      <c r="F48" s="2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</row>
    <row r="49" spans="1:29" ht="12.75">
      <c r="A49" s="226" t="s">
        <v>88</v>
      </c>
      <c r="B49" s="227"/>
      <c r="C49" s="227"/>
      <c r="D49" s="81">
        <v>-2712000</v>
      </c>
      <c r="E49" s="81">
        <v>-585000</v>
      </c>
      <c r="F49" s="2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</row>
    <row r="50" spans="1:29" ht="13.5" thickBot="1">
      <c r="A50" s="227" t="s">
        <v>114</v>
      </c>
      <c r="B50" s="227"/>
      <c r="C50" s="227"/>
      <c r="D50" s="83">
        <f>SUM(D45:D49)</f>
        <v>-4939000</v>
      </c>
      <c r="E50" s="83">
        <f>SUM(E45:E49)</f>
        <v>-1400000</v>
      </c>
      <c r="F50" s="2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</row>
    <row r="51" spans="1:29" ht="13.5" thickTop="1">
      <c r="A51" s="226"/>
      <c r="B51" s="226"/>
      <c r="C51" s="226"/>
      <c r="D51" s="2"/>
      <c r="E51" s="2"/>
      <c r="F51" s="2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</row>
    <row r="52" spans="1:29" ht="12.75">
      <c r="A52" s="226" t="s">
        <v>52</v>
      </c>
      <c r="B52" s="226"/>
      <c r="C52" s="226"/>
      <c r="D52" s="2"/>
      <c r="E52" s="2"/>
      <c r="F52" s="2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</row>
    <row r="53" spans="1:29" ht="12.75">
      <c r="A53" s="2"/>
      <c r="B53" s="2"/>
      <c r="C53" s="2"/>
      <c r="D53" s="2"/>
      <c r="E53" s="2"/>
      <c r="F53" s="2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7:29" ht="12.75"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</row>
    <row r="55" spans="7:29" ht="12.75"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</row>
    <row r="56" spans="7:29" ht="12.75"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</row>
    <row r="57" spans="7:29" ht="12.75"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</row>
    <row r="58" spans="7:29" ht="12.75"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</row>
    <row r="59" spans="7:29" ht="12.75"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</row>
    <row r="60" spans="7:29" ht="12.75"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</row>
    <row r="61" spans="7:29" ht="12.75"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</row>
    <row r="62" spans="7:29" ht="12.75"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</row>
    <row r="63" spans="7:29" ht="12.75"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</row>
    <row r="64" spans="7:29" ht="12.75"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</row>
    <row r="65" spans="7:29" ht="12.75"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</row>
    <row r="66" spans="7:29" ht="12.75"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</row>
    <row r="67" spans="7:29" ht="12.75"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</row>
    <row r="68" spans="7:29" ht="12.75"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</row>
    <row r="69" spans="7:29" ht="12.75"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</row>
    <row r="70" spans="7:29" ht="12.75"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7:29" ht="12.75"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</row>
    <row r="72" spans="7:29" ht="12.75"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</row>
    <row r="73" spans="7:29" ht="12.75"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</row>
    <row r="74" spans="7:29" ht="12.75"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</row>
    <row r="75" spans="7:29" ht="12.75"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</row>
    <row r="76" spans="7:29" ht="12.75"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</row>
    <row r="77" spans="7:29" ht="12.75"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</row>
    <row r="78" spans="7:29" ht="12.75"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</row>
    <row r="79" spans="7:29" ht="12.75"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</row>
    <row r="80" spans="7:29" ht="12.75"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</row>
    <row r="81" spans="7:29" ht="12.75"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</row>
    <row r="82" spans="7:29" ht="12.75"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</row>
    <row r="83" spans="7:29" ht="12.75"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</row>
    <row r="84" spans="7:29" ht="12.75"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</row>
    <row r="85" spans="7:29" ht="12.75"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</row>
    <row r="86" spans="7:29" ht="12.75"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</row>
    <row r="87" spans="7:29" ht="12.75"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</row>
    <row r="88" spans="7:29" ht="12.75"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</row>
    <row r="89" spans="7:29" ht="12.75"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</row>
    <row r="90" spans="7:29" ht="12.75"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</row>
    <row r="91" spans="7:29" ht="12.75"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</row>
    <row r="92" spans="7:29" ht="12.75"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</row>
    <row r="93" spans="7:29" ht="12.75"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</row>
    <row r="94" spans="7:29" ht="12.75"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</row>
    <row r="95" spans="7:29" ht="12.75"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</row>
    <row r="96" spans="7:29" ht="12.75"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</row>
    <row r="97" spans="7:29" ht="12.75"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</row>
    <row r="98" spans="7:29" ht="12.75"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</row>
    <row r="99" spans="7:29" ht="12.75"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</row>
    <row r="100" spans="7:29" ht="12.75"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</row>
    <row r="101" spans="7:29" ht="12.75"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</row>
    <row r="102" spans="7:29" ht="12.75"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</row>
    <row r="103" spans="7:29" ht="12.75"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</row>
    <row r="104" spans="7:29" ht="12.75"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</row>
    <row r="105" spans="7:29" ht="12.75"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</row>
    <row r="106" spans="7:29" ht="12.75"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</row>
    <row r="107" spans="7:29" ht="12.75"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</row>
    <row r="108" spans="7:29" ht="12.75"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</row>
    <row r="109" spans="7:29" ht="12.75"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</row>
    <row r="110" spans="7:29" ht="12.75"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</row>
    <row r="111" spans="7:29" ht="12.75"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</row>
    <row r="112" spans="7:29" ht="12.75"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</row>
    <row r="113" spans="7:29" ht="12.75"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</row>
    <row r="114" spans="7:29" ht="12.75"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</row>
    <row r="115" spans="7:29" ht="12.75"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</row>
    <row r="116" spans="7:29" ht="12.75"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</row>
    <row r="117" spans="7:29" ht="12.75"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</row>
    <row r="118" spans="7:29" ht="12.75"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</row>
    <row r="119" spans="7:29" ht="12.75"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</row>
    <row r="120" spans="7:29" ht="12.75"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</row>
    <row r="121" spans="7:29" ht="12.75"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</row>
    <row r="122" spans="7:29" ht="12.75"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</row>
    <row r="123" spans="7:29" ht="12.75"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</row>
    <row r="124" spans="7:29" ht="12.75"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</row>
    <row r="125" spans="7:29" ht="12.75"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</row>
    <row r="126" spans="7:29" ht="12.75"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</row>
    <row r="127" spans="7:29" ht="12.75"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</row>
    <row r="128" spans="7:29" ht="12.75"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</row>
    <row r="129" spans="7:29" ht="12.75"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</row>
    <row r="130" spans="7:29" ht="12.75"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</row>
    <row r="131" spans="7:29" ht="12.75"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</row>
    <row r="132" spans="7:29" ht="12.75"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</row>
    <row r="133" spans="7:29" ht="12.75"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</row>
    <row r="134" spans="7:29" ht="12.75"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</row>
    <row r="135" spans="7:29" ht="12.75"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</row>
    <row r="136" spans="7:29" ht="12.75"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</row>
    <row r="137" spans="7:29" ht="12.75"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</row>
    <row r="138" spans="7:29" ht="12.75"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</row>
    <row r="139" spans="7:29" ht="12.75"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</row>
    <row r="140" spans="7:29" ht="12.75"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</row>
    <row r="141" spans="7:29" ht="12.75"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</row>
    <row r="142" spans="7:29" ht="12.75"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</row>
    <row r="143" spans="7:29" ht="12.75"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</row>
    <row r="144" spans="7:29" ht="12.75"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</row>
    <row r="145" spans="7:29" ht="12.75"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</row>
    <row r="146" spans="7:29" ht="12.75"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</row>
    <row r="147" spans="7:29" ht="12.75"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</row>
    <row r="148" spans="7:29" ht="12.75"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</row>
    <row r="149" spans="7:29" ht="12.75"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</row>
    <row r="150" spans="7:29" ht="12.75"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</row>
    <row r="151" spans="7:29" ht="12.75"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</row>
    <row r="152" spans="7:29" ht="12.75"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</row>
    <row r="153" spans="7:29" ht="12.75"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</row>
    <row r="154" spans="7:29" ht="12.75"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</row>
    <row r="155" spans="7:29" ht="12.75"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</row>
    <row r="156" spans="7:29" ht="12.75"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</row>
    <row r="157" spans="7:29" ht="12.75"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</row>
    <row r="158" spans="7:29" ht="12.75"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</row>
    <row r="159" spans="7:29" ht="12.75"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</row>
    <row r="160" spans="7:29" ht="12.75"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</row>
    <row r="161" spans="7:29" ht="12.75"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</row>
    <row r="162" spans="7:29" ht="12.75"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</row>
    <row r="163" spans="7:29" ht="12.75"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</row>
    <row r="164" spans="7:29" ht="12.75"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</row>
    <row r="165" spans="7:29" ht="12.75"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</row>
    <row r="166" spans="7:29" ht="12.75"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</row>
    <row r="167" spans="7:29" ht="12.75"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</row>
    <row r="168" spans="7:29" ht="12.75"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</row>
    <row r="169" spans="7:29" ht="12.75"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</row>
    <row r="170" spans="7:29" ht="12.75"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</row>
    <row r="171" spans="7:29" ht="12.75"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</row>
    <row r="172" spans="7:29" ht="12.75"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</row>
    <row r="173" spans="7:29" ht="12.75"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</row>
    <row r="174" spans="7:29" ht="12.75"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</row>
    <row r="175" spans="7:29" ht="12.75"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</row>
    <row r="176" spans="7:29" ht="12.75"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</row>
    <row r="177" spans="7:29" ht="12.75"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</row>
    <row r="178" spans="7:29" ht="12.75"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</row>
    <row r="179" spans="7:29" ht="12.75"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</row>
    <row r="180" spans="7:29" ht="12.75"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</row>
    <row r="181" spans="7:29" ht="12.75"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</row>
    <row r="182" spans="7:29" ht="12.75"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</row>
    <row r="183" spans="7:29" ht="12.75"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</row>
    <row r="184" spans="7:29" ht="12.75"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</row>
    <row r="185" spans="7:29" ht="12.75"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</row>
    <row r="186" spans="7:29" ht="12.75"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</row>
    <row r="187" spans="7:29" ht="12.75"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</row>
    <row r="188" spans="7:29" ht="12.75"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</row>
    <row r="189" spans="7:29" ht="12.75"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</row>
    <row r="190" spans="7:29" ht="12.75"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</row>
    <row r="191" spans="7:29" ht="12.75"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</row>
    <row r="192" spans="7:29" ht="12.75"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</row>
  </sheetData>
  <sheetProtection password="C690" sheet="1" objects="1" scenarios="1" selectLockedCells="1" selectUnlockedCells="1"/>
  <mergeCells count="50">
    <mergeCell ref="A1:B1"/>
    <mergeCell ref="A3:D3"/>
    <mergeCell ref="A4:D4"/>
    <mergeCell ref="A5:D5"/>
    <mergeCell ref="A6:D6"/>
    <mergeCell ref="A10:C10"/>
    <mergeCell ref="A7:D7"/>
    <mergeCell ref="A8:C8"/>
    <mergeCell ref="A9:C9"/>
    <mergeCell ref="A12:D12"/>
    <mergeCell ref="A15:D15"/>
    <mergeCell ref="A14:D14"/>
    <mergeCell ref="A25:C25"/>
    <mergeCell ref="A26:C26"/>
    <mergeCell ref="A27:C27"/>
    <mergeCell ref="A17:D17"/>
    <mergeCell ref="A16:D16"/>
    <mergeCell ref="A28:C28"/>
    <mergeCell ref="A29:C29"/>
    <mergeCell ref="A11:C11"/>
    <mergeCell ref="A21:D21"/>
    <mergeCell ref="A20:D20"/>
    <mergeCell ref="A19:D19"/>
    <mergeCell ref="A13:D13"/>
    <mergeCell ref="A23:E23"/>
    <mergeCell ref="A22:E22"/>
    <mergeCell ref="A18:D18"/>
    <mergeCell ref="A50:C50"/>
    <mergeCell ref="A51:C51"/>
    <mergeCell ref="A52:C52"/>
    <mergeCell ref="A41:C41"/>
    <mergeCell ref="A43:C43"/>
    <mergeCell ref="A44:C44"/>
    <mergeCell ref="A45:C45"/>
    <mergeCell ref="A46:C46"/>
    <mergeCell ref="A42:C42"/>
    <mergeCell ref="A47:C47"/>
    <mergeCell ref="A48:C48"/>
    <mergeCell ref="A49:C49"/>
    <mergeCell ref="A36:C36"/>
    <mergeCell ref="A37:C37"/>
    <mergeCell ref="A38:C38"/>
    <mergeCell ref="A39:C39"/>
    <mergeCell ref="A40:C40"/>
    <mergeCell ref="A30:C30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9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5" width="12.7109375" style="8" customWidth="1"/>
    <col min="6" max="6" width="3.7109375" style="8" customWidth="1"/>
    <col min="7" max="7" width="12.7109375" style="8" customWidth="1"/>
    <col min="8" max="8" width="3.7109375" style="8" customWidth="1"/>
    <col min="9" max="24" width="12.7109375" style="8" customWidth="1"/>
    <col min="25" max="16384" width="9.140625" style="8" customWidth="1"/>
  </cols>
  <sheetData>
    <row r="1" spans="3:11" ht="12">
      <c r="C1" s="9" t="s">
        <v>12</v>
      </c>
      <c r="D1" s="224"/>
      <c r="E1" s="224"/>
      <c r="J1" s="153"/>
      <c r="K1" s="153"/>
    </row>
    <row r="2" spans="3:11" ht="12">
      <c r="C2" s="9" t="s">
        <v>13</v>
      </c>
      <c r="D2" s="224"/>
      <c r="E2" s="224"/>
      <c r="J2" s="153"/>
      <c r="K2" s="153"/>
    </row>
    <row r="3" spans="3:11" ht="12">
      <c r="C3" s="10"/>
      <c r="D3" s="225" t="s">
        <v>131</v>
      </c>
      <c r="E3" s="225"/>
      <c r="J3" s="152"/>
      <c r="K3" s="152"/>
    </row>
    <row r="4" ht="12"/>
    <row r="5" ht="12"/>
    <row r="6" spans="1:10" ht="12.75">
      <c r="A6" s="229" t="s">
        <v>53</v>
      </c>
      <c r="B6" s="229"/>
      <c r="C6" s="229"/>
      <c r="D6" s="229"/>
      <c r="E6" s="229"/>
      <c r="F6" s="229"/>
      <c r="G6" s="229"/>
      <c r="H6" s="1"/>
      <c r="I6" s="6"/>
      <c r="J6" s="6"/>
    </row>
    <row r="7" spans="1:10" ht="12.75">
      <c r="A7" s="1"/>
      <c r="B7" s="1"/>
      <c r="C7" s="1"/>
      <c r="D7" s="1"/>
      <c r="E7" s="29"/>
      <c r="F7" s="30"/>
      <c r="G7" s="1"/>
      <c r="H7" s="1"/>
      <c r="I7" s="6"/>
      <c r="J7" s="6"/>
    </row>
    <row r="8" spans="1:10" ht="12.75">
      <c r="A8" s="31" t="s">
        <v>14</v>
      </c>
      <c r="B8" s="31"/>
      <c r="C8" s="31"/>
      <c r="D8" s="32"/>
      <c r="E8" s="33"/>
      <c r="F8" s="34"/>
      <c r="G8" s="32"/>
      <c r="H8" s="1"/>
      <c r="I8" s="6"/>
      <c r="J8" s="6"/>
    </row>
    <row r="9" spans="1:10" ht="12.75">
      <c r="A9" s="35"/>
      <c r="B9" s="35"/>
      <c r="C9" s="35"/>
      <c r="D9" s="1"/>
      <c r="E9" s="29"/>
      <c r="F9" s="30"/>
      <c r="G9" s="1"/>
      <c r="H9" s="1"/>
      <c r="I9" s="6"/>
      <c r="J9" s="6"/>
    </row>
    <row r="10" spans="1:10" ht="12.75">
      <c r="A10" s="227" t="s">
        <v>110</v>
      </c>
      <c r="B10" s="227"/>
      <c r="C10" s="227"/>
      <c r="D10" s="227"/>
      <c r="E10" s="95"/>
      <c r="F10" s="30"/>
      <c r="G10" s="1"/>
      <c r="H10" s="1"/>
      <c r="I10" s="6"/>
      <c r="J10" s="6"/>
    </row>
    <row r="11" spans="1:10" ht="12.75">
      <c r="A11" s="227" t="s">
        <v>81</v>
      </c>
      <c r="B11" s="227"/>
      <c r="C11" s="227"/>
      <c r="D11" s="227"/>
      <c r="E11" s="88"/>
      <c r="F11" s="30"/>
      <c r="G11" s="36"/>
      <c r="H11" s="1"/>
      <c r="I11" s="6"/>
      <c r="J11" s="6"/>
    </row>
    <row r="12" spans="1:10" ht="12.75">
      <c r="A12" s="227" t="s">
        <v>85</v>
      </c>
      <c r="B12" s="227"/>
      <c r="C12" s="227"/>
      <c r="D12" s="227"/>
      <c r="E12" s="89"/>
      <c r="F12" s="25">
        <f>IF(E12="","",IF(E12=250000,"Correct!","Try again!"))</f>
      </c>
      <c r="G12" s="1"/>
      <c r="H12" s="1"/>
      <c r="I12" s="6"/>
      <c r="J12" s="6"/>
    </row>
    <row r="13" spans="1:10" ht="12.75">
      <c r="A13" s="227"/>
      <c r="B13" s="227"/>
      <c r="C13" s="227"/>
      <c r="D13" s="227"/>
      <c r="E13" s="87"/>
      <c r="F13" s="1"/>
      <c r="G13" s="1"/>
      <c r="H13" s="1"/>
      <c r="I13" s="6"/>
      <c r="J13" s="6"/>
    </row>
    <row r="14" spans="1:10" ht="12.75">
      <c r="A14" s="253" t="s">
        <v>120</v>
      </c>
      <c r="B14" s="253"/>
      <c r="C14" s="253"/>
      <c r="D14" s="253"/>
      <c r="E14" s="87"/>
      <c r="F14" s="1"/>
      <c r="G14" s="1"/>
      <c r="H14" s="1"/>
      <c r="I14" s="6"/>
      <c r="J14" s="6"/>
    </row>
    <row r="15" spans="1:10" ht="12.75">
      <c r="A15" s="253" t="s">
        <v>86</v>
      </c>
      <c r="B15" s="253"/>
      <c r="C15" s="253"/>
      <c r="D15" s="253"/>
      <c r="E15" s="87"/>
      <c r="F15" s="1"/>
      <c r="G15" s="1"/>
      <c r="H15" s="1"/>
      <c r="I15" s="6"/>
      <c r="J15" s="6"/>
    </row>
    <row r="16" spans="1:10" ht="12.75">
      <c r="A16" s="227" t="s">
        <v>115</v>
      </c>
      <c r="B16" s="227"/>
      <c r="C16" s="227"/>
      <c r="D16" s="96"/>
      <c r="E16" s="90"/>
      <c r="F16" s="1"/>
      <c r="G16" s="1"/>
      <c r="H16" s="1"/>
      <c r="I16" s="6"/>
      <c r="J16" s="6"/>
    </row>
    <row r="17" spans="1:10" ht="12.75">
      <c r="A17" s="227" t="s">
        <v>116</v>
      </c>
      <c r="B17" s="227"/>
      <c r="C17" s="227"/>
      <c r="D17" s="91"/>
      <c r="E17" s="90"/>
      <c r="F17" s="1"/>
      <c r="G17" s="1"/>
      <c r="H17" s="1"/>
      <c r="I17" s="6"/>
      <c r="J17" s="6"/>
    </row>
    <row r="18" spans="1:10" ht="12.75">
      <c r="A18" s="227" t="s">
        <v>117</v>
      </c>
      <c r="B18" s="227"/>
      <c r="C18" s="227"/>
      <c r="D18" s="92"/>
      <c r="E18" s="90"/>
      <c r="F18" s="1"/>
      <c r="G18" s="1"/>
      <c r="H18" s="1"/>
      <c r="I18" s="6"/>
      <c r="J18" s="6"/>
    </row>
    <row r="19" spans="1:10" ht="12.75">
      <c r="A19" s="227" t="s">
        <v>118</v>
      </c>
      <c r="B19" s="227"/>
      <c r="C19" s="227"/>
      <c r="D19" s="93"/>
      <c r="E19" s="94"/>
      <c r="F19" s="1"/>
      <c r="G19" s="1"/>
      <c r="H19" s="1"/>
      <c r="I19" s="6"/>
      <c r="J19" s="6"/>
    </row>
    <row r="20" spans="1:10" ht="13.5" thickBot="1">
      <c r="A20" s="227" t="s">
        <v>119</v>
      </c>
      <c r="B20" s="227"/>
      <c r="C20" s="227"/>
      <c r="D20" s="87"/>
      <c r="E20" s="97"/>
      <c r="F20" s="1"/>
      <c r="G20" s="1"/>
      <c r="H20" s="1"/>
      <c r="I20" s="6"/>
      <c r="J20" s="6"/>
    </row>
    <row r="21" spans="1:10" ht="13.5" thickTop="1">
      <c r="A21" s="227"/>
      <c r="B21" s="227"/>
      <c r="C21" s="227"/>
      <c r="D21" s="1"/>
      <c r="E21" s="19">
        <f>IF(E20="","",IF(E20=0,"Correct!","Try again!"))</f>
      </c>
      <c r="F21" s="37"/>
      <c r="G21" s="1"/>
      <c r="H21" s="1"/>
      <c r="I21" s="6"/>
      <c r="J21" s="6"/>
    </row>
    <row r="22" spans="1:10" ht="12.75">
      <c r="A22" s="227"/>
      <c r="B22" s="227"/>
      <c r="C22" s="227"/>
      <c r="D22" s="1"/>
      <c r="E22" s="18"/>
      <c r="F22" s="37"/>
      <c r="G22" s="1"/>
      <c r="H22" s="1"/>
      <c r="I22" s="6"/>
      <c r="J22" s="6"/>
    </row>
    <row r="23" spans="1:10" ht="12.75">
      <c r="A23" s="254"/>
      <c r="B23" s="254"/>
      <c r="C23" s="254"/>
      <c r="D23" s="1"/>
      <c r="E23" s="72" t="s">
        <v>16</v>
      </c>
      <c r="F23" s="39" t="s">
        <v>17</v>
      </c>
      <c r="G23" s="39"/>
      <c r="H23" s="1"/>
      <c r="I23" s="6"/>
      <c r="J23" s="6"/>
    </row>
    <row r="24" spans="1:10" ht="12.75">
      <c r="A24" s="253" t="s">
        <v>82</v>
      </c>
      <c r="B24" s="253"/>
      <c r="C24" s="253"/>
      <c r="D24" s="37"/>
      <c r="E24" s="74" t="s">
        <v>18</v>
      </c>
      <c r="F24" s="86" t="s">
        <v>19</v>
      </c>
      <c r="G24" s="86"/>
      <c r="H24" s="1"/>
      <c r="I24" s="6"/>
      <c r="J24" s="6"/>
    </row>
    <row r="25" spans="1:10" ht="12.75">
      <c r="A25" s="227" t="s">
        <v>121</v>
      </c>
      <c r="B25" s="227"/>
      <c r="C25" s="227"/>
      <c r="D25" s="98"/>
      <c r="E25" s="63"/>
      <c r="F25" s="233"/>
      <c r="G25" s="234"/>
      <c r="H25" s="1"/>
      <c r="I25" s="6"/>
      <c r="J25" s="6"/>
    </row>
    <row r="26" spans="1:10" ht="12.75">
      <c r="A26" s="227" t="s">
        <v>122</v>
      </c>
      <c r="B26" s="227"/>
      <c r="C26" s="227"/>
      <c r="D26" s="99"/>
      <c r="E26" s="64"/>
      <c r="F26" s="235"/>
      <c r="G26" s="236"/>
      <c r="H26" s="1"/>
      <c r="I26" s="6"/>
      <c r="J26" s="6"/>
    </row>
    <row r="27" spans="1:10" ht="12.75">
      <c r="A27" s="227" t="s">
        <v>123</v>
      </c>
      <c r="B27" s="227"/>
      <c r="C27" s="227"/>
      <c r="D27" s="154"/>
      <c r="E27" s="65"/>
      <c r="F27" s="237"/>
      <c r="G27" s="238"/>
      <c r="H27" s="1"/>
      <c r="I27" s="6"/>
      <c r="J27" s="6"/>
    </row>
    <row r="28" spans="1:10" ht="13.5" thickBot="1">
      <c r="A28" s="227" t="s">
        <v>119</v>
      </c>
      <c r="B28" s="227"/>
      <c r="C28" s="227"/>
      <c r="D28" s="37"/>
      <c r="E28" s="37"/>
      <c r="F28" s="239"/>
      <c r="G28" s="239"/>
      <c r="H28" s="1"/>
      <c r="I28" s="6"/>
      <c r="J28" s="6"/>
    </row>
    <row r="29" spans="1:10" ht="13.5" thickTop="1">
      <c r="A29" s="1"/>
      <c r="B29" s="1"/>
      <c r="C29" s="1"/>
      <c r="D29" s="38">
        <f>IF(D28="","",IF(D28=0,"Correct!","Try again!"))</f>
      </c>
      <c r="E29" s="1"/>
      <c r="F29" s="240">
        <f>IF(F28="","",IF(F28=3750,"Correct!","Try again!"))</f>
      </c>
      <c r="G29" s="240"/>
      <c r="H29" s="1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2" ht="12.75">
      <c r="A32" s="229" t="s">
        <v>211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11"/>
    </row>
    <row r="33" spans="1:12" ht="12.75">
      <c r="A33" s="229" t="s">
        <v>53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1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1"/>
      <c r="L34" s="11"/>
    </row>
    <row r="35" spans="1:12" ht="12.75">
      <c r="A35" s="26" t="s">
        <v>59</v>
      </c>
      <c r="B35" s="26"/>
      <c r="C35" s="26"/>
      <c r="D35" s="26" t="s">
        <v>60</v>
      </c>
      <c r="E35" s="7" t="s">
        <v>61</v>
      </c>
      <c r="F35" s="27"/>
      <c r="G35" s="27"/>
      <c r="H35" s="27"/>
      <c r="I35" s="27"/>
      <c r="J35" s="28"/>
      <c r="K35" s="21"/>
      <c r="L35" s="11"/>
    </row>
    <row r="36" spans="1:12" ht="12.75">
      <c r="A36" s="255" t="s">
        <v>0</v>
      </c>
      <c r="B36" s="255"/>
      <c r="C36" s="255"/>
      <c r="D36" s="100"/>
      <c r="E36" s="231"/>
      <c r="F36" s="232"/>
      <c r="G36" s="232"/>
      <c r="H36" s="232"/>
      <c r="I36" s="232"/>
      <c r="J36" s="232"/>
      <c r="K36" s="232"/>
      <c r="L36" s="11"/>
    </row>
    <row r="37" spans="1:12" ht="12.75">
      <c r="A37" s="1"/>
      <c r="B37" s="1"/>
      <c r="C37" s="1"/>
      <c r="D37" s="78"/>
      <c r="E37" s="242"/>
      <c r="F37" s="242"/>
      <c r="G37" s="242"/>
      <c r="H37" s="242"/>
      <c r="I37" s="242"/>
      <c r="J37" s="242"/>
      <c r="K37" s="242"/>
      <c r="L37" s="11"/>
    </row>
    <row r="38" spans="1:12" ht="12.75">
      <c r="A38" s="28"/>
      <c r="B38" s="28"/>
      <c r="C38" s="28"/>
      <c r="D38" s="101"/>
      <c r="E38" s="241"/>
      <c r="F38" s="241"/>
      <c r="G38" s="241"/>
      <c r="H38" s="241"/>
      <c r="I38" s="241"/>
      <c r="J38" s="241"/>
      <c r="K38" s="241"/>
      <c r="L38" s="11"/>
    </row>
    <row r="39" spans="1:12" ht="12.75">
      <c r="A39" s="255" t="s">
        <v>1</v>
      </c>
      <c r="B39" s="255"/>
      <c r="C39" s="255"/>
      <c r="D39" s="100"/>
      <c r="E39" s="231"/>
      <c r="F39" s="232"/>
      <c r="G39" s="232"/>
      <c r="H39" s="232"/>
      <c r="I39" s="232"/>
      <c r="J39" s="232"/>
      <c r="K39" s="232"/>
      <c r="L39" s="11"/>
    </row>
    <row r="40" spans="1:12" ht="12.75">
      <c r="A40" s="1"/>
      <c r="B40" s="1"/>
      <c r="C40" s="1"/>
      <c r="D40" s="78"/>
      <c r="E40" s="244"/>
      <c r="F40" s="244"/>
      <c r="G40" s="244"/>
      <c r="H40" s="244"/>
      <c r="I40" s="244"/>
      <c r="J40" s="244"/>
      <c r="K40" s="244"/>
      <c r="L40" s="11"/>
    </row>
    <row r="41" spans="1:12" ht="12.75">
      <c r="A41" s="28"/>
      <c r="B41" s="28"/>
      <c r="C41" s="28"/>
      <c r="D41" s="102"/>
      <c r="E41" s="243"/>
      <c r="F41" s="243"/>
      <c r="G41" s="243"/>
      <c r="H41" s="243"/>
      <c r="I41" s="243"/>
      <c r="J41" s="243"/>
      <c r="K41" s="243"/>
      <c r="L41" s="11"/>
    </row>
    <row r="42" spans="1:12" ht="12.75">
      <c r="A42" s="227" t="s">
        <v>2</v>
      </c>
      <c r="B42" s="227"/>
      <c r="C42" s="227"/>
      <c r="D42" s="100"/>
      <c r="E42" s="231"/>
      <c r="F42" s="232"/>
      <c r="G42" s="232"/>
      <c r="H42" s="232"/>
      <c r="I42" s="232"/>
      <c r="J42" s="232"/>
      <c r="K42" s="232"/>
      <c r="L42" s="11"/>
    </row>
    <row r="43" spans="1:12" ht="12.75">
      <c r="A43" s="1"/>
      <c r="B43" s="1"/>
      <c r="C43" s="1"/>
      <c r="D43" s="78"/>
      <c r="E43" s="244"/>
      <c r="F43" s="244"/>
      <c r="G43" s="244"/>
      <c r="H43" s="244"/>
      <c r="I43" s="244"/>
      <c r="J43" s="244"/>
      <c r="K43" s="244"/>
      <c r="L43" s="11"/>
    </row>
    <row r="44" spans="1:12" ht="12.75">
      <c r="A44" s="28"/>
      <c r="B44" s="28"/>
      <c r="C44" s="28"/>
      <c r="D44" s="102"/>
      <c r="E44" s="243"/>
      <c r="F44" s="243"/>
      <c r="G44" s="243"/>
      <c r="H44" s="243"/>
      <c r="I44" s="243"/>
      <c r="J44" s="243"/>
      <c r="K44" s="243"/>
      <c r="L44" s="11"/>
    </row>
    <row r="45" spans="1:12" ht="12.75">
      <c r="A45" s="227" t="s">
        <v>26</v>
      </c>
      <c r="B45" s="227"/>
      <c r="C45" s="227"/>
      <c r="D45" s="100"/>
      <c r="E45" s="231"/>
      <c r="F45" s="232"/>
      <c r="G45" s="232"/>
      <c r="H45" s="232"/>
      <c r="I45" s="232"/>
      <c r="J45" s="232"/>
      <c r="K45" s="232"/>
      <c r="L45" s="11"/>
    </row>
    <row r="46" spans="1:12" ht="12.75">
      <c r="A46" s="1"/>
      <c r="B46" s="1"/>
      <c r="C46" s="1"/>
      <c r="D46" s="78"/>
      <c r="E46" s="244"/>
      <c r="F46" s="244"/>
      <c r="G46" s="244"/>
      <c r="H46" s="244"/>
      <c r="I46" s="244"/>
      <c r="J46" s="244"/>
      <c r="K46" s="244"/>
      <c r="L46" s="11"/>
    </row>
    <row r="47" spans="1:12" ht="12.75">
      <c r="A47" s="28"/>
      <c r="B47" s="28"/>
      <c r="C47" s="28"/>
      <c r="D47" s="102"/>
      <c r="E47" s="243"/>
      <c r="F47" s="243"/>
      <c r="G47" s="243"/>
      <c r="H47" s="243"/>
      <c r="I47" s="243"/>
      <c r="J47" s="243"/>
      <c r="K47" s="243"/>
      <c r="L47" s="11"/>
    </row>
    <row r="48" spans="1:12" ht="12.75">
      <c r="A48" s="227" t="s">
        <v>48</v>
      </c>
      <c r="B48" s="227"/>
      <c r="C48" s="227"/>
      <c r="D48" s="100"/>
      <c r="E48" s="231"/>
      <c r="F48" s="232"/>
      <c r="G48" s="232"/>
      <c r="H48" s="232"/>
      <c r="I48" s="232"/>
      <c r="J48" s="232"/>
      <c r="K48" s="232"/>
      <c r="L48" s="11"/>
    </row>
    <row r="49" spans="1:12" ht="12.75">
      <c r="A49" s="1"/>
      <c r="B49" s="1"/>
      <c r="C49" s="1"/>
      <c r="D49" s="78"/>
      <c r="E49" s="244"/>
      <c r="F49" s="244"/>
      <c r="G49" s="244"/>
      <c r="H49" s="244"/>
      <c r="I49" s="244"/>
      <c r="J49" s="244"/>
      <c r="K49" s="244"/>
      <c r="L49" s="11"/>
    </row>
    <row r="50" spans="1:12" ht="12.75">
      <c r="A50" s="28"/>
      <c r="B50" s="28"/>
      <c r="C50" s="28"/>
      <c r="D50" s="102"/>
      <c r="E50" s="243"/>
      <c r="F50" s="243"/>
      <c r="G50" s="243"/>
      <c r="H50" s="243"/>
      <c r="I50" s="243"/>
      <c r="J50" s="243"/>
      <c r="K50" s="243"/>
      <c r="L50" s="11"/>
    </row>
    <row r="51" spans="1:12" ht="12.75">
      <c r="A51" s="227" t="s">
        <v>49</v>
      </c>
      <c r="B51" s="227"/>
      <c r="C51" s="227"/>
      <c r="D51" s="100"/>
      <c r="E51" s="231"/>
      <c r="F51" s="232"/>
      <c r="G51" s="232"/>
      <c r="H51" s="232"/>
      <c r="I51" s="232"/>
      <c r="J51" s="232"/>
      <c r="K51" s="232"/>
      <c r="L51" s="11"/>
    </row>
    <row r="52" spans="1:12" ht="12.75">
      <c r="A52" s="1"/>
      <c r="B52" s="1"/>
      <c r="C52" s="1"/>
      <c r="D52" s="78"/>
      <c r="E52" s="244"/>
      <c r="F52" s="244"/>
      <c r="G52" s="244"/>
      <c r="H52" s="244"/>
      <c r="I52" s="244"/>
      <c r="J52" s="244"/>
      <c r="K52" s="244"/>
      <c r="L52" s="11"/>
    </row>
    <row r="53" spans="1:12" ht="12.75">
      <c r="A53" s="28"/>
      <c r="B53" s="28"/>
      <c r="C53" s="28"/>
      <c r="D53" s="101"/>
      <c r="E53" s="243"/>
      <c r="F53" s="243"/>
      <c r="G53" s="243"/>
      <c r="H53" s="243"/>
      <c r="I53" s="243"/>
      <c r="J53" s="243"/>
      <c r="K53" s="243"/>
      <c r="L53" s="11"/>
    </row>
    <row r="54" spans="1:12" ht="12.75">
      <c r="A54" s="255" t="s">
        <v>3</v>
      </c>
      <c r="B54" s="255"/>
      <c r="C54" s="255"/>
      <c r="D54" s="100"/>
      <c r="E54" s="231"/>
      <c r="F54" s="232"/>
      <c r="G54" s="232"/>
      <c r="H54" s="232"/>
      <c r="I54" s="232"/>
      <c r="J54" s="232"/>
      <c r="K54" s="232"/>
      <c r="L54" s="11"/>
    </row>
    <row r="55" spans="1:12" ht="12.75">
      <c r="A55" s="37"/>
      <c r="B55" s="37"/>
      <c r="C55" s="37"/>
      <c r="D55" s="103"/>
      <c r="E55" s="244"/>
      <c r="F55" s="244"/>
      <c r="G55" s="244"/>
      <c r="H55" s="244"/>
      <c r="I55" s="244"/>
      <c r="J55" s="244"/>
      <c r="K55" s="244"/>
      <c r="L55" s="11"/>
    </row>
    <row r="56" spans="1:12" ht="12.75">
      <c r="A56" s="28"/>
      <c r="B56" s="28"/>
      <c r="C56" s="28"/>
      <c r="D56" s="101"/>
      <c r="E56" s="243"/>
      <c r="F56" s="243"/>
      <c r="G56" s="243"/>
      <c r="H56" s="243"/>
      <c r="I56" s="243"/>
      <c r="J56" s="243"/>
      <c r="K56" s="243"/>
      <c r="L56" s="11"/>
    </row>
    <row r="57" spans="1:12" ht="12.75">
      <c r="A57" s="255" t="s">
        <v>87</v>
      </c>
      <c r="B57" s="255"/>
      <c r="C57" s="255"/>
      <c r="D57" s="100"/>
      <c r="E57" s="231"/>
      <c r="F57" s="232"/>
      <c r="G57" s="232"/>
      <c r="H57" s="232"/>
      <c r="I57" s="232"/>
      <c r="J57" s="232"/>
      <c r="K57" s="232"/>
      <c r="L57" s="11"/>
    </row>
    <row r="58" spans="1:12" ht="12.75">
      <c r="A58" s="37"/>
      <c r="B58" s="37"/>
      <c r="C58" s="37"/>
      <c r="D58" s="103"/>
      <c r="E58" s="244"/>
      <c r="F58" s="244"/>
      <c r="G58" s="244"/>
      <c r="H58" s="244"/>
      <c r="I58" s="244"/>
      <c r="J58" s="244"/>
      <c r="K58" s="244"/>
      <c r="L58" s="11"/>
    </row>
    <row r="59" spans="1:12" ht="12.75">
      <c r="A59" s="28"/>
      <c r="B59" s="28"/>
      <c r="C59" s="28"/>
      <c r="D59" s="101"/>
      <c r="E59" s="243"/>
      <c r="F59" s="243"/>
      <c r="G59" s="243"/>
      <c r="H59" s="243"/>
      <c r="I59" s="243"/>
      <c r="J59" s="243"/>
      <c r="K59" s="243"/>
      <c r="L59" s="11"/>
    </row>
    <row r="60" spans="1:12" ht="12.75">
      <c r="A60" s="255" t="s">
        <v>80</v>
      </c>
      <c r="B60" s="255"/>
      <c r="C60" s="255"/>
      <c r="D60" s="100"/>
      <c r="E60" s="231"/>
      <c r="F60" s="232"/>
      <c r="G60" s="232"/>
      <c r="H60" s="232"/>
      <c r="I60" s="232"/>
      <c r="J60" s="232"/>
      <c r="K60" s="232"/>
      <c r="L60" s="11"/>
    </row>
    <row r="61" spans="1:12" ht="12.75">
      <c r="A61" s="227" t="s">
        <v>83</v>
      </c>
      <c r="B61" s="227"/>
      <c r="C61" s="227"/>
      <c r="D61" s="78"/>
      <c r="E61" s="244"/>
      <c r="F61" s="244"/>
      <c r="G61" s="244"/>
      <c r="H61" s="244"/>
      <c r="I61" s="244"/>
      <c r="J61" s="244"/>
      <c r="K61" s="244"/>
      <c r="L61" s="11"/>
    </row>
    <row r="62" spans="1:12" ht="12.75">
      <c r="A62" s="28"/>
      <c r="B62" s="28"/>
      <c r="C62" s="28"/>
      <c r="D62" s="101"/>
      <c r="E62" s="246"/>
      <c r="F62" s="246"/>
      <c r="G62" s="246"/>
      <c r="H62" s="246"/>
      <c r="I62" s="246"/>
      <c r="J62" s="246"/>
      <c r="K62" s="246"/>
      <c r="L62" s="11"/>
    </row>
    <row r="63" spans="1:12" ht="12.75">
      <c r="A63" s="255" t="s">
        <v>4</v>
      </c>
      <c r="B63" s="255"/>
      <c r="C63" s="255"/>
      <c r="D63" s="100"/>
      <c r="E63" s="248"/>
      <c r="F63" s="244"/>
      <c r="G63" s="244"/>
      <c r="H63" s="244"/>
      <c r="I63" s="244"/>
      <c r="J63" s="244"/>
      <c r="K63" s="244"/>
      <c r="L63" s="11"/>
    </row>
    <row r="64" spans="1:12" ht="12.75">
      <c r="A64" s="1"/>
      <c r="B64" s="1"/>
      <c r="C64" s="1"/>
      <c r="D64" s="78"/>
      <c r="E64" s="247"/>
      <c r="F64" s="244"/>
      <c r="G64" s="244"/>
      <c r="H64" s="244"/>
      <c r="I64" s="244"/>
      <c r="J64" s="244"/>
      <c r="K64" s="244"/>
      <c r="L64" s="11"/>
    </row>
    <row r="65" spans="1:12" ht="12.75">
      <c r="A65" s="28"/>
      <c r="B65" s="28"/>
      <c r="C65" s="28"/>
      <c r="D65" s="101"/>
      <c r="E65" s="246"/>
      <c r="F65" s="246"/>
      <c r="G65" s="246"/>
      <c r="H65" s="246"/>
      <c r="I65" s="246"/>
      <c r="J65" s="246"/>
      <c r="K65" s="246"/>
      <c r="L65" s="11"/>
    </row>
    <row r="66" spans="1:12" ht="12.75">
      <c r="A66" s="255" t="s">
        <v>88</v>
      </c>
      <c r="B66" s="255"/>
      <c r="C66" s="255"/>
      <c r="D66" s="100"/>
      <c r="E66" s="245"/>
      <c r="F66" s="244"/>
      <c r="G66" s="244"/>
      <c r="H66" s="244"/>
      <c r="I66" s="244"/>
      <c r="J66" s="244"/>
      <c r="K66" s="244"/>
      <c r="L66" s="11"/>
    </row>
    <row r="67" spans="1:12" ht="12.75">
      <c r="A67" s="1"/>
      <c r="B67" s="1"/>
      <c r="C67" s="1"/>
      <c r="D67" s="78"/>
      <c r="E67" s="244"/>
      <c r="F67" s="244"/>
      <c r="G67" s="244"/>
      <c r="H67" s="244"/>
      <c r="I67" s="244"/>
      <c r="J67" s="244"/>
      <c r="K67" s="244"/>
      <c r="L67" s="11"/>
    </row>
    <row r="68" spans="1:12" ht="12.75">
      <c r="A68" s="28"/>
      <c r="B68" s="28"/>
      <c r="C68" s="28"/>
      <c r="D68" s="101"/>
      <c r="E68" s="243"/>
      <c r="F68" s="243"/>
      <c r="G68" s="243"/>
      <c r="H68" s="243"/>
      <c r="I68" s="243"/>
      <c r="J68" s="243"/>
      <c r="K68" s="243"/>
      <c r="L68" s="11"/>
    </row>
    <row r="69" spans="1:12" ht="12.75">
      <c r="A69" s="255" t="s">
        <v>5</v>
      </c>
      <c r="B69" s="255"/>
      <c r="C69" s="255"/>
      <c r="D69" s="100"/>
      <c r="E69" s="231"/>
      <c r="F69" s="232"/>
      <c r="G69" s="232"/>
      <c r="H69" s="232"/>
      <c r="I69" s="232"/>
      <c r="J69" s="232"/>
      <c r="K69" s="232"/>
      <c r="L69" s="11"/>
    </row>
    <row r="70" spans="1:12" ht="12.75">
      <c r="A70" s="1"/>
      <c r="B70" s="1"/>
      <c r="C70" s="1"/>
      <c r="D70" s="78"/>
      <c r="E70" s="244"/>
      <c r="F70" s="244"/>
      <c r="G70" s="244"/>
      <c r="H70" s="244"/>
      <c r="I70" s="244"/>
      <c r="J70" s="244"/>
      <c r="K70" s="244"/>
      <c r="L70" s="11"/>
    </row>
    <row r="71" spans="1:12" ht="12.75">
      <c r="A71" s="28"/>
      <c r="B71" s="28"/>
      <c r="C71" s="28"/>
      <c r="D71" s="101"/>
      <c r="E71" s="243"/>
      <c r="F71" s="243"/>
      <c r="G71" s="243"/>
      <c r="H71" s="243"/>
      <c r="I71" s="243"/>
      <c r="J71" s="243"/>
      <c r="K71" s="243"/>
      <c r="L71" s="11"/>
    </row>
    <row r="72" spans="1:12" ht="12.75">
      <c r="A72" s="255" t="s">
        <v>31</v>
      </c>
      <c r="B72" s="255"/>
      <c r="C72" s="255"/>
      <c r="D72" s="100"/>
      <c r="E72" s="231"/>
      <c r="F72" s="232"/>
      <c r="G72" s="232"/>
      <c r="H72" s="232"/>
      <c r="I72" s="232"/>
      <c r="J72" s="232"/>
      <c r="K72" s="232"/>
      <c r="L72" s="11"/>
    </row>
    <row r="73" spans="1:12" ht="12.75">
      <c r="A73" s="1"/>
      <c r="B73" s="1"/>
      <c r="C73" s="1"/>
      <c r="D73" s="78"/>
      <c r="E73" s="244"/>
      <c r="F73" s="244"/>
      <c r="G73" s="244"/>
      <c r="H73" s="244"/>
      <c r="I73" s="244"/>
      <c r="J73" s="244"/>
      <c r="K73" s="244"/>
      <c r="L73" s="11"/>
    </row>
    <row r="74" spans="1:12" ht="12.75">
      <c r="A74" s="28"/>
      <c r="B74" s="28"/>
      <c r="C74" s="28"/>
      <c r="D74" s="101"/>
      <c r="E74" s="243"/>
      <c r="F74" s="243"/>
      <c r="G74" s="243"/>
      <c r="H74" s="243"/>
      <c r="I74" s="243"/>
      <c r="J74" s="243"/>
      <c r="K74" s="243"/>
      <c r="L74" s="11"/>
    </row>
    <row r="75" spans="1:12" ht="12.75">
      <c r="A75" s="255" t="s">
        <v>6</v>
      </c>
      <c r="B75" s="255"/>
      <c r="C75" s="255"/>
      <c r="D75" s="100"/>
      <c r="E75" s="231"/>
      <c r="F75" s="232"/>
      <c r="G75" s="232"/>
      <c r="H75" s="232"/>
      <c r="I75" s="232"/>
      <c r="J75" s="232"/>
      <c r="K75" s="232"/>
      <c r="L75" s="11"/>
    </row>
    <row r="76" spans="1:12" ht="12.75">
      <c r="A76" s="1"/>
      <c r="B76" s="1"/>
      <c r="C76" s="1"/>
      <c r="D76" s="78"/>
      <c r="E76" s="244"/>
      <c r="F76" s="244"/>
      <c r="G76" s="244"/>
      <c r="H76" s="244"/>
      <c r="I76" s="244"/>
      <c r="J76" s="244"/>
      <c r="K76" s="244"/>
      <c r="L76" s="11"/>
    </row>
    <row r="77" spans="1:12" ht="12.75">
      <c r="A77" s="28"/>
      <c r="B77" s="28"/>
      <c r="C77" s="28"/>
      <c r="D77" s="101"/>
      <c r="E77" s="243"/>
      <c r="F77" s="243"/>
      <c r="G77" s="243"/>
      <c r="H77" s="243"/>
      <c r="I77" s="243"/>
      <c r="J77" s="243"/>
      <c r="K77" s="243"/>
      <c r="L77" s="11"/>
    </row>
    <row r="78" spans="1:12" ht="12.75">
      <c r="A78" s="255" t="s">
        <v>7</v>
      </c>
      <c r="B78" s="255"/>
      <c r="C78" s="255"/>
      <c r="D78" s="100"/>
      <c r="E78" s="231"/>
      <c r="F78" s="232"/>
      <c r="G78" s="232"/>
      <c r="H78" s="232"/>
      <c r="I78" s="232"/>
      <c r="J78" s="232"/>
      <c r="K78" s="232"/>
      <c r="L78" s="11"/>
    </row>
    <row r="79" spans="1:12" ht="12.75">
      <c r="A79" s="1"/>
      <c r="B79" s="1"/>
      <c r="C79" s="1"/>
      <c r="D79" s="78"/>
      <c r="E79" s="244"/>
      <c r="F79" s="244"/>
      <c r="G79" s="244"/>
      <c r="H79" s="244"/>
      <c r="I79" s="244"/>
      <c r="J79" s="244"/>
      <c r="K79" s="244"/>
      <c r="L79" s="11"/>
    </row>
    <row r="80" spans="1:12" ht="12.75">
      <c r="A80" s="28"/>
      <c r="B80" s="28"/>
      <c r="C80" s="28"/>
      <c r="D80" s="101"/>
      <c r="E80" s="243"/>
      <c r="F80" s="243"/>
      <c r="G80" s="243"/>
      <c r="H80" s="243"/>
      <c r="I80" s="243"/>
      <c r="J80" s="243"/>
      <c r="K80" s="243"/>
      <c r="L80" s="11"/>
    </row>
    <row r="81" spans="1:12" ht="12.75">
      <c r="A81" s="255" t="s">
        <v>41</v>
      </c>
      <c r="B81" s="255"/>
      <c r="C81" s="255"/>
      <c r="D81" s="100"/>
      <c r="E81" s="231"/>
      <c r="F81" s="232"/>
      <c r="G81" s="232"/>
      <c r="H81" s="232"/>
      <c r="I81" s="232"/>
      <c r="J81" s="232"/>
      <c r="K81" s="232"/>
      <c r="L81" s="11"/>
    </row>
    <row r="82" spans="1:12" ht="12.75">
      <c r="A82" s="1"/>
      <c r="B82" s="1"/>
      <c r="C82" s="1"/>
      <c r="D82" s="78"/>
      <c r="E82" s="244"/>
      <c r="F82" s="244"/>
      <c r="G82" s="244"/>
      <c r="H82" s="244"/>
      <c r="I82" s="244"/>
      <c r="J82" s="244"/>
      <c r="K82" s="244"/>
      <c r="L82" s="11"/>
    </row>
    <row r="83" spans="1:12" ht="12.75">
      <c r="A83" s="28"/>
      <c r="B83" s="28"/>
      <c r="C83" s="28"/>
      <c r="D83" s="102"/>
      <c r="E83" s="243"/>
      <c r="F83" s="243"/>
      <c r="G83" s="243"/>
      <c r="H83" s="243"/>
      <c r="I83" s="243"/>
      <c r="J83" s="243"/>
      <c r="K83" s="243"/>
      <c r="L83" s="11"/>
    </row>
    <row r="84" spans="1:12" ht="12.75">
      <c r="A84" s="227" t="s">
        <v>8</v>
      </c>
      <c r="B84" s="227"/>
      <c r="C84" s="227"/>
      <c r="D84" s="104"/>
      <c r="E84" s="250"/>
      <c r="F84" s="250"/>
      <c r="G84" s="250"/>
      <c r="H84" s="250"/>
      <c r="I84" s="250"/>
      <c r="J84" s="250"/>
      <c r="K84" s="11"/>
      <c r="L84" s="11"/>
    </row>
    <row r="85" spans="1:12" ht="12.75">
      <c r="A85" s="28"/>
      <c r="B85" s="28"/>
      <c r="C85" s="28"/>
      <c r="D85" s="101"/>
      <c r="E85" s="251"/>
      <c r="F85" s="251"/>
      <c r="G85" s="251"/>
      <c r="H85" s="251"/>
      <c r="I85" s="251"/>
      <c r="J85" s="251"/>
      <c r="K85" s="21"/>
      <c r="L85" s="11"/>
    </row>
    <row r="86" spans="1:12" ht="12.75">
      <c r="A86" s="255" t="s">
        <v>51</v>
      </c>
      <c r="B86" s="255"/>
      <c r="C86" s="255"/>
      <c r="D86" s="100"/>
      <c r="E86" s="231"/>
      <c r="F86" s="232"/>
      <c r="G86" s="232"/>
      <c r="H86" s="232"/>
      <c r="I86" s="232"/>
      <c r="J86" s="232"/>
      <c r="K86" s="232"/>
      <c r="L86" s="11"/>
    </row>
    <row r="87" spans="1:12" ht="12.75">
      <c r="A87" s="1"/>
      <c r="B87" s="1"/>
      <c r="C87" s="1"/>
      <c r="D87" s="78"/>
      <c r="E87" s="244"/>
      <c r="F87" s="244"/>
      <c r="G87" s="244"/>
      <c r="H87" s="244"/>
      <c r="I87" s="244"/>
      <c r="J87" s="244"/>
      <c r="K87" s="244"/>
      <c r="L87" s="11"/>
    </row>
    <row r="88" spans="1:12" ht="12.75">
      <c r="A88" s="28"/>
      <c r="B88" s="28"/>
      <c r="C88" s="28"/>
      <c r="D88" s="101"/>
      <c r="E88" s="243"/>
      <c r="F88" s="243"/>
      <c r="G88" s="243"/>
      <c r="H88" s="243"/>
      <c r="I88" s="243"/>
      <c r="J88" s="243"/>
      <c r="K88" s="243"/>
      <c r="L88" s="11"/>
    </row>
    <row r="89" spans="1:12" ht="12.75">
      <c r="A89" s="255" t="s">
        <v>42</v>
      </c>
      <c r="B89" s="255"/>
      <c r="C89" s="255"/>
      <c r="D89" s="100"/>
      <c r="E89" s="231"/>
      <c r="F89" s="232"/>
      <c r="G89" s="232"/>
      <c r="H89" s="232"/>
      <c r="I89" s="232"/>
      <c r="J89" s="232"/>
      <c r="K89" s="232"/>
      <c r="L89" s="11"/>
    </row>
    <row r="90" spans="1:12" ht="12.75">
      <c r="A90" s="1"/>
      <c r="B90" s="1"/>
      <c r="C90" s="1"/>
      <c r="D90" s="78"/>
      <c r="E90" s="244"/>
      <c r="F90" s="244"/>
      <c r="G90" s="244"/>
      <c r="H90" s="244"/>
      <c r="I90" s="244"/>
      <c r="J90" s="244"/>
      <c r="K90" s="244"/>
      <c r="L90" s="11"/>
    </row>
    <row r="91" spans="1:12" ht="12.75">
      <c r="A91" s="28"/>
      <c r="B91" s="28"/>
      <c r="C91" s="28"/>
      <c r="D91" s="101"/>
      <c r="E91" s="243"/>
      <c r="F91" s="243"/>
      <c r="G91" s="243"/>
      <c r="H91" s="243"/>
      <c r="I91" s="243"/>
      <c r="J91" s="243"/>
      <c r="K91" s="243"/>
      <c r="L91" s="11"/>
    </row>
    <row r="92" spans="1:12" ht="12.75">
      <c r="A92" s="255" t="s">
        <v>56</v>
      </c>
      <c r="B92" s="255"/>
      <c r="C92" s="255"/>
      <c r="D92" s="100"/>
      <c r="E92" s="252"/>
      <c r="F92" s="232"/>
      <c r="G92" s="232"/>
      <c r="H92" s="232"/>
      <c r="I92" s="232"/>
      <c r="J92" s="232"/>
      <c r="K92" s="232"/>
      <c r="L92" s="11"/>
    </row>
    <row r="93" spans="1:12" ht="12.75">
      <c r="A93" s="1"/>
      <c r="B93" s="1"/>
      <c r="C93" s="1"/>
      <c r="D93" s="78"/>
      <c r="E93" s="244"/>
      <c r="F93" s="244"/>
      <c r="G93" s="244"/>
      <c r="H93" s="244"/>
      <c r="I93" s="244"/>
      <c r="J93" s="244"/>
      <c r="K93" s="244"/>
      <c r="L93" s="11"/>
    </row>
    <row r="94" spans="1:12" ht="12.75">
      <c r="A94" s="28"/>
      <c r="B94" s="28"/>
      <c r="C94" s="28"/>
      <c r="D94" s="101"/>
      <c r="E94" s="243"/>
      <c r="F94" s="243"/>
      <c r="G94" s="243"/>
      <c r="H94" s="243"/>
      <c r="I94" s="243"/>
      <c r="J94" s="243"/>
      <c r="K94" s="243"/>
      <c r="L94" s="11"/>
    </row>
    <row r="95" spans="1:12" ht="12.75">
      <c r="A95" s="255" t="s">
        <v>9</v>
      </c>
      <c r="B95" s="255"/>
      <c r="C95" s="255"/>
      <c r="D95" s="100"/>
      <c r="E95" s="231"/>
      <c r="F95" s="232"/>
      <c r="G95" s="232"/>
      <c r="H95" s="232"/>
      <c r="I95" s="232"/>
      <c r="J95" s="232"/>
      <c r="K95" s="232"/>
      <c r="L95" s="11"/>
    </row>
    <row r="96" spans="1:12" ht="12.75">
      <c r="A96" s="1"/>
      <c r="B96" s="1"/>
      <c r="C96" s="1"/>
      <c r="D96" s="78"/>
      <c r="E96" s="244"/>
      <c r="F96" s="244"/>
      <c r="G96" s="244"/>
      <c r="H96" s="244"/>
      <c r="I96" s="244"/>
      <c r="J96" s="244"/>
      <c r="K96" s="244"/>
      <c r="L96" s="11"/>
    </row>
    <row r="97" spans="1:12" ht="12.75">
      <c r="A97" s="28"/>
      <c r="B97" s="28"/>
      <c r="C97" s="28"/>
      <c r="D97" s="101"/>
      <c r="E97" s="243"/>
      <c r="F97" s="243"/>
      <c r="G97" s="243"/>
      <c r="H97" s="243"/>
      <c r="I97" s="243"/>
      <c r="J97" s="243"/>
      <c r="K97" s="243"/>
      <c r="L97" s="11"/>
    </row>
    <row r="98" spans="1:12" ht="12.75">
      <c r="A98" s="255" t="s">
        <v>10</v>
      </c>
      <c r="B98" s="255"/>
      <c r="C98" s="255"/>
      <c r="D98" s="100"/>
      <c r="E98" s="231"/>
      <c r="F98" s="232"/>
      <c r="G98" s="232"/>
      <c r="H98" s="232"/>
      <c r="I98" s="232"/>
      <c r="J98" s="232"/>
      <c r="K98" s="232"/>
      <c r="L98" s="11"/>
    </row>
    <row r="99" spans="1:12" ht="12.75">
      <c r="A99" s="1"/>
      <c r="B99" s="1"/>
      <c r="C99" s="1"/>
      <c r="D99" s="78"/>
      <c r="E99" s="244"/>
      <c r="F99" s="244"/>
      <c r="G99" s="244"/>
      <c r="H99" s="244"/>
      <c r="I99" s="244"/>
      <c r="J99" s="244"/>
      <c r="K99" s="244"/>
      <c r="L99" s="11"/>
    </row>
    <row r="100" spans="1:12" ht="12.75">
      <c r="A100" s="28"/>
      <c r="B100" s="28"/>
      <c r="C100" s="28"/>
      <c r="D100" s="101"/>
      <c r="E100" s="243"/>
      <c r="F100" s="243"/>
      <c r="G100" s="243"/>
      <c r="H100" s="243"/>
      <c r="I100" s="243"/>
      <c r="J100" s="243"/>
      <c r="K100" s="243"/>
      <c r="L100" s="11"/>
    </row>
    <row r="101" spans="1:12" ht="12.75">
      <c r="A101" s="255" t="s">
        <v>88</v>
      </c>
      <c r="B101" s="255"/>
      <c r="C101" s="255"/>
      <c r="D101" s="100"/>
      <c r="E101" s="231"/>
      <c r="F101" s="232"/>
      <c r="G101" s="232"/>
      <c r="H101" s="232"/>
      <c r="I101" s="232"/>
      <c r="J101" s="232"/>
      <c r="K101" s="232"/>
      <c r="L101" s="11"/>
    </row>
    <row r="102" spans="1:12" ht="12.75">
      <c r="A102" s="1"/>
      <c r="B102" s="1"/>
      <c r="C102" s="1"/>
      <c r="D102" s="78"/>
      <c r="E102" s="249"/>
      <c r="F102" s="249"/>
      <c r="G102" s="249"/>
      <c r="H102" s="249"/>
      <c r="I102" s="249"/>
      <c r="J102" s="249"/>
      <c r="K102" s="249"/>
      <c r="L102" s="11"/>
    </row>
    <row r="103" spans="1:12" ht="12.75">
      <c r="A103" s="28"/>
      <c r="B103" s="28"/>
      <c r="C103" s="28"/>
      <c r="D103" s="101"/>
      <c r="E103" s="243"/>
      <c r="F103" s="243"/>
      <c r="G103" s="243"/>
      <c r="H103" s="243"/>
      <c r="I103" s="243"/>
      <c r="J103" s="243"/>
      <c r="K103" s="243"/>
      <c r="L103" s="11"/>
    </row>
    <row r="104" spans="1:12" ht="12.75">
      <c r="A104" s="255" t="s">
        <v>79</v>
      </c>
      <c r="B104" s="255"/>
      <c r="C104" s="255"/>
      <c r="D104" s="104"/>
      <c r="E104" s="250"/>
      <c r="F104" s="250"/>
      <c r="G104" s="250"/>
      <c r="H104" s="250"/>
      <c r="I104" s="250"/>
      <c r="J104" s="250"/>
      <c r="K104" s="11"/>
      <c r="L104" s="11"/>
    </row>
    <row r="105" spans="1:12" ht="12.75">
      <c r="A105" s="28"/>
      <c r="B105" s="28"/>
      <c r="C105" s="28"/>
      <c r="D105" s="101"/>
      <c r="E105" s="251"/>
      <c r="F105" s="251"/>
      <c r="G105" s="251"/>
      <c r="H105" s="251"/>
      <c r="I105" s="251"/>
      <c r="J105" s="251"/>
      <c r="K105" s="21"/>
      <c r="L105" s="11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ht="12"/>
    <row r="108" spans="1:12" ht="12">
      <c r="A108" s="222" t="s">
        <v>53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11"/>
    </row>
    <row r="109" spans="1:12" ht="12">
      <c r="A109" s="222" t="s">
        <v>89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11"/>
    </row>
    <row r="110" spans="1:12" ht="12">
      <c r="A110" s="105"/>
      <c r="B110" s="105"/>
      <c r="C110" s="105"/>
      <c r="D110" s="20"/>
      <c r="E110" s="20"/>
      <c r="F110" s="20"/>
      <c r="G110" s="20"/>
      <c r="H110" s="20"/>
      <c r="I110" s="106"/>
      <c r="J110" s="71" t="s">
        <v>57</v>
      </c>
      <c r="K110" s="106"/>
      <c r="L110" s="11"/>
    </row>
    <row r="111" spans="1:12" ht="12">
      <c r="A111" s="106"/>
      <c r="B111" s="106"/>
      <c r="C111" s="106"/>
      <c r="D111" s="71"/>
      <c r="E111" s="71"/>
      <c r="F111" s="107" t="s">
        <v>20</v>
      </c>
      <c r="G111" s="107"/>
      <c r="H111" s="107"/>
      <c r="I111" s="107"/>
      <c r="J111" s="108" t="s">
        <v>58</v>
      </c>
      <c r="K111" s="71" t="s">
        <v>21</v>
      </c>
      <c r="L111" s="11"/>
    </row>
    <row r="112" spans="1:12" ht="12">
      <c r="A112" s="109" t="s">
        <v>22</v>
      </c>
      <c r="B112" s="109"/>
      <c r="C112" s="109"/>
      <c r="D112" s="109" t="s">
        <v>172</v>
      </c>
      <c r="E112" s="109" t="s">
        <v>30</v>
      </c>
      <c r="F112" s="110"/>
      <c r="G112" s="109" t="s">
        <v>23</v>
      </c>
      <c r="H112" s="111"/>
      <c r="I112" s="109" t="s">
        <v>24</v>
      </c>
      <c r="J112" s="109" t="s">
        <v>54</v>
      </c>
      <c r="K112" s="109" t="s">
        <v>25</v>
      </c>
      <c r="L112" s="11"/>
    </row>
    <row r="113" spans="1:12" ht="12">
      <c r="A113" s="223" t="s">
        <v>0</v>
      </c>
      <c r="B113" s="223"/>
      <c r="C113" s="223"/>
      <c r="D113" s="112">
        <v>-1360000</v>
      </c>
      <c r="E113" s="112">
        <v>-540000</v>
      </c>
      <c r="F113" s="55"/>
      <c r="G113" s="123"/>
      <c r="H113" s="55"/>
      <c r="I113" s="130"/>
      <c r="J113" s="123"/>
      <c r="K113" s="134"/>
      <c r="L113" s="41">
        <f>IF(K113="","",IF(K113=-1900000,"Correct!","Try again!"))</f>
      </c>
    </row>
    <row r="114" spans="1:12" ht="12">
      <c r="A114" s="221" t="s">
        <v>1</v>
      </c>
      <c r="B114" s="221"/>
      <c r="C114" s="221"/>
      <c r="D114" s="113">
        <v>700000</v>
      </c>
      <c r="E114" s="113">
        <v>385000</v>
      </c>
      <c r="F114" s="51"/>
      <c r="G114" s="124"/>
      <c r="H114" s="51"/>
      <c r="I114" s="131"/>
      <c r="J114" s="124"/>
      <c r="K114" s="133"/>
      <c r="L114" s="41">
        <f>IF(K114="","",IF(K114=1085000,"Correct!","Try again!"))</f>
      </c>
    </row>
    <row r="115" spans="1:12" ht="12">
      <c r="A115" s="221" t="s">
        <v>2</v>
      </c>
      <c r="B115" s="221"/>
      <c r="C115" s="221"/>
      <c r="D115" s="113">
        <v>260000</v>
      </c>
      <c r="E115" s="113">
        <v>10000</v>
      </c>
      <c r="F115" s="62"/>
      <c r="G115" s="125"/>
      <c r="H115" s="46"/>
      <c r="I115" s="131"/>
      <c r="J115" s="124"/>
      <c r="K115" s="133"/>
      <c r="L115" s="41">
        <f>IF(K115="","",IF(K115=267500,"Correct!","Try again!"))</f>
      </c>
    </row>
    <row r="116" spans="1:12" ht="12">
      <c r="A116" s="221" t="s">
        <v>26</v>
      </c>
      <c r="B116" s="221"/>
      <c r="C116" s="221"/>
      <c r="D116" s="113">
        <v>0</v>
      </c>
      <c r="E116" s="113">
        <v>5000</v>
      </c>
      <c r="F116" s="46"/>
      <c r="G116" s="124"/>
      <c r="H116" s="51"/>
      <c r="I116" s="131"/>
      <c r="J116" s="127"/>
      <c r="K116" s="133"/>
      <c r="L116" s="41">
        <f>IF(K116="","",IF(K116=10000,"Correct!","Try again!"))</f>
      </c>
    </row>
    <row r="117" spans="1:12" ht="12">
      <c r="A117" s="221" t="s">
        <v>48</v>
      </c>
      <c r="B117" s="221"/>
      <c r="C117" s="221"/>
      <c r="D117" s="113">
        <v>44000</v>
      </c>
      <c r="E117" s="113">
        <v>5000</v>
      </c>
      <c r="F117" s="46"/>
      <c r="G117" s="124"/>
      <c r="H117" s="52"/>
      <c r="I117" s="131"/>
      <c r="J117" s="124"/>
      <c r="K117" s="133"/>
      <c r="L117" s="41">
        <f>IF(K117="","",IF(K117=50250,"Correct!","Try again!"))</f>
      </c>
    </row>
    <row r="118" spans="1:12" ht="12">
      <c r="A118" s="221" t="s">
        <v>49</v>
      </c>
      <c r="B118" s="221"/>
      <c r="C118" s="221"/>
      <c r="D118" s="113">
        <v>-105000</v>
      </c>
      <c r="E118" s="113">
        <v>0</v>
      </c>
      <c r="F118" s="59"/>
      <c r="G118" s="123"/>
      <c r="H118" s="59"/>
      <c r="I118" s="130"/>
      <c r="J118" s="123"/>
      <c r="K118" s="135"/>
      <c r="L118" s="41">
        <f>IF(K118="","",IF(K118=0,"Correct!","Try again!"))</f>
      </c>
    </row>
    <row r="119" spans="1:12" ht="12.75" thickBot="1">
      <c r="A119" s="221" t="s">
        <v>90</v>
      </c>
      <c r="B119" s="221"/>
      <c r="C119" s="221"/>
      <c r="D119" s="114">
        <f>SUM(D113:D118)</f>
        <v>-461000</v>
      </c>
      <c r="E119" s="114">
        <f>SUM(E113:E118)</f>
        <v>-135000</v>
      </c>
      <c r="F119" s="17"/>
      <c r="G119" s="113"/>
      <c r="H119" s="17"/>
      <c r="I119" s="113"/>
      <c r="J119" s="113"/>
      <c r="K119" s="136"/>
      <c r="L119" s="41">
        <f>IF(K119="","",IF(K119=-461000,"Correct!","Try again!"))</f>
      </c>
    </row>
    <row r="120" spans="1:12" ht="13.5" thickBot="1" thickTop="1">
      <c r="A120" s="220" t="s">
        <v>78</v>
      </c>
      <c r="B120" s="220"/>
      <c r="C120" s="220"/>
      <c r="D120" s="115"/>
      <c r="E120" s="115"/>
      <c r="F120" s="11"/>
      <c r="G120" s="115"/>
      <c r="H120" s="11"/>
      <c r="I120" s="115"/>
      <c r="J120" s="115"/>
      <c r="K120" s="137"/>
      <c r="L120" s="41">
        <f>IF(K120="","",IF(K120=-487250,"Correct!","Try again!"))</f>
      </c>
    </row>
    <row r="121" spans="1:12" ht="12.75" thickTop="1">
      <c r="A121" s="220"/>
      <c r="B121" s="220"/>
      <c r="C121" s="220"/>
      <c r="D121" s="115"/>
      <c r="E121" s="115"/>
      <c r="F121" s="11"/>
      <c r="G121" s="115"/>
      <c r="H121" s="11"/>
      <c r="I121" s="115"/>
      <c r="J121" s="115"/>
      <c r="K121" s="115"/>
      <c r="L121" s="41"/>
    </row>
    <row r="122" spans="1:12" ht="12">
      <c r="A122" s="221" t="s">
        <v>55</v>
      </c>
      <c r="B122" s="221"/>
      <c r="C122" s="221"/>
      <c r="D122" s="113"/>
      <c r="E122" s="113"/>
      <c r="F122" s="50"/>
      <c r="G122" s="126"/>
      <c r="H122" s="61"/>
      <c r="I122" s="128"/>
      <c r="J122" s="126"/>
      <c r="K122" s="138"/>
      <c r="L122" s="41">
        <f>IF(K122="","",IF(K122=26250,"Correct!","Try again!"))</f>
      </c>
    </row>
    <row r="123" spans="1:12" ht="12.75" thickBot="1">
      <c r="A123" s="221" t="s">
        <v>91</v>
      </c>
      <c r="B123" s="221"/>
      <c r="C123" s="221"/>
      <c r="D123" s="113"/>
      <c r="E123" s="113"/>
      <c r="F123" s="43"/>
      <c r="G123" s="122"/>
      <c r="H123" s="22"/>
      <c r="I123" s="122"/>
      <c r="J123" s="122"/>
      <c r="K123" s="139"/>
      <c r="L123" s="41">
        <f>IF(K123="","",IF(K123=-461000,"Correct!","Try again!"))</f>
      </c>
    </row>
    <row r="124" spans="1:12" ht="12.75" thickTop="1">
      <c r="A124" s="221"/>
      <c r="B124" s="221"/>
      <c r="C124" s="221"/>
      <c r="D124" s="113"/>
      <c r="E124" s="113"/>
      <c r="F124" s="43"/>
      <c r="G124" s="122"/>
      <c r="H124" s="22"/>
      <c r="I124" s="122"/>
      <c r="J124" s="122"/>
      <c r="K124" s="122"/>
      <c r="L124" s="41"/>
    </row>
    <row r="125" spans="1:12" ht="12">
      <c r="A125" s="220" t="s">
        <v>87</v>
      </c>
      <c r="B125" s="220"/>
      <c r="C125" s="220"/>
      <c r="D125" s="116">
        <v>-1265000</v>
      </c>
      <c r="E125" s="116">
        <v>-440000</v>
      </c>
      <c r="F125" s="44"/>
      <c r="G125" s="127"/>
      <c r="H125" s="44"/>
      <c r="I125" s="127"/>
      <c r="J125" s="123"/>
      <c r="K125" s="134"/>
      <c r="L125" s="41">
        <f>IF(K125="","",IF(K125=-1265000,"Correct!","Try again!"))</f>
      </c>
    </row>
    <row r="126" spans="1:12" ht="12">
      <c r="A126" s="220" t="s">
        <v>3</v>
      </c>
      <c r="B126" s="220"/>
      <c r="C126" s="220"/>
      <c r="D126" s="115">
        <v>-461000</v>
      </c>
      <c r="E126" s="117">
        <v>-135000</v>
      </c>
      <c r="F126" s="51"/>
      <c r="G126" s="124"/>
      <c r="H126" s="51"/>
      <c r="I126" s="124"/>
      <c r="J126" s="124"/>
      <c r="K126" s="133"/>
      <c r="L126" s="41">
        <f>IF(K126="","",IF(K126=-461000,"Correct!","Try again!"))</f>
      </c>
    </row>
    <row r="127" spans="1:12" ht="12">
      <c r="A127" s="220" t="s">
        <v>4</v>
      </c>
      <c r="B127" s="220"/>
      <c r="C127" s="220"/>
      <c r="D127" s="118">
        <v>260000</v>
      </c>
      <c r="E127" s="118">
        <v>65000</v>
      </c>
      <c r="F127" s="59"/>
      <c r="G127" s="123"/>
      <c r="H127" s="57"/>
      <c r="I127" s="126"/>
      <c r="J127" s="123"/>
      <c r="K127" s="140"/>
      <c r="L127" s="41">
        <f>IF(K127="","",IF(K127=260000,"Correct!","Try again!"))</f>
      </c>
    </row>
    <row r="128" spans="1:12" ht="12.75" thickBot="1">
      <c r="A128" s="220" t="s">
        <v>92</v>
      </c>
      <c r="B128" s="220"/>
      <c r="C128" s="220"/>
      <c r="D128" s="119">
        <f>SUM(D125:D127)</f>
        <v>-1466000</v>
      </c>
      <c r="E128" s="120">
        <f>SUM(E125:E127)</f>
        <v>-510000</v>
      </c>
      <c r="F128" s="11"/>
      <c r="G128" s="115"/>
      <c r="H128" s="11"/>
      <c r="I128" s="115"/>
      <c r="J128" s="115"/>
      <c r="K128" s="141"/>
      <c r="L128" s="41">
        <f>IF(K128="","",IF(K128=-1466000,"Correct!","Try again!"))</f>
      </c>
    </row>
    <row r="129" spans="1:12" ht="12.75" thickTop="1">
      <c r="A129" s="220"/>
      <c r="B129" s="220"/>
      <c r="C129" s="220"/>
      <c r="D129" s="115"/>
      <c r="E129" s="115"/>
      <c r="F129" s="11"/>
      <c r="G129" s="115"/>
      <c r="H129" s="11"/>
      <c r="I129" s="115"/>
      <c r="J129" s="115"/>
      <c r="K129" s="115"/>
      <c r="L129" s="41"/>
    </row>
    <row r="130" spans="1:12" ht="12">
      <c r="A130" s="220" t="s">
        <v>5</v>
      </c>
      <c r="B130" s="220"/>
      <c r="C130" s="220"/>
      <c r="D130" s="116">
        <v>965000</v>
      </c>
      <c r="E130" s="116">
        <v>528000</v>
      </c>
      <c r="F130" s="55"/>
      <c r="G130" s="123"/>
      <c r="H130" s="56"/>
      <c r="I130" s="130"/>
      <c r="J130" s="123"/>
      <c r="K130" s="173"/>
      <c r="L130" s="41">
        <f>IF(K130="","",IF(K130=1493000,"Correct!","Try again!"))</f>
      </c>
    </row>
    <row r="131" spans="1:12" ht="12.75">
      <c r="A131" s="220" t="s">
        <v>31</v>
      </c>
      <c r="B131" s="220"/>
      <c r="C131" s="220"/>
      <c r="D131" s="117">
        <v>733000</v>
      </c>
      <c r="E131" s="117">
        <v>0</v>
      </c>
      <c r="F131" s="57"/>
      <c r="G131" s="124"/>
      <c r="H131" s="58"/>
      <c r="I131" s="131"/>
      <c r="J131" s="131"/>
      <c r="K131" s="174"/>
      <c r="L131" s="41"/>
    </row>
    <row r="132" spans="1:12" ht="12.75">
      <c r="A132" s="220"/>
      <c r="B132" s="220"/>
      <c r="C132" s="220"/>
      <c r="D132" s="117"/>
      <c r="E132" s="117"/>
      <c r="F132" s="51"/>
      <c r="G132" s="124"/>
      <c r="H132" s="59"/>
      <c r="I132" s="131"/>
      <c r="J132" s="131"/>
      <c r="K132" s="174"/>
      <c r="L132" s="41"/>
    </row>
    <row r="133" spans="1:12" ht="12">
      <c r="A133" s="220"/>
      <c r="B133" s="220"/>
      <c r="C133" s="220"/>
      <c r="D133" s="117"/>
      <c r="E133" s="117"/>
      <c r="F133" s="51"/>
      <c r="G133" s="124"/>
      <c r="H133" s="46"/>
      <c r="I133" s="131"/>
      <c r="J133" s="124"/>
      <c r="K133" s="133"/>
      <c r="L133" s="41">
        <f>IF(K133="","",IF(K133=0,"Correct!","Try again!"))</f>
      </c>
    </row>
    <row r="134" spans="1:12" ht="12">
      <c r="A134" s="220" t="s">
        <v>6</v>
      </c>
      <c r="B134" s="220"/>
      <c r="C134" s="220"/>
      <c r="D134" s="117">
        <v>292000</v>
      </c>
      <c r="E134" s="117">
        <v>60000</v>
      </c>
      <c r="F134" s="45"/>
      <c r="G134" s="124"/>
      <c r="H134" s="46"/>
      <c r="I134" s="131"/>
      <c r="J134" s="124"/>
      <c r="K134" s="133"/>
      <c r="L134" s="41">
        <f>IF(K134="","",IF(K134=517000,"Correct!","Try again!"))</f>
      </c>
    </row>
    <row r="135" spans="1:12" ht="12">
      <c r="A135" s="220" t="s">
        <v>7</v>
      </c>
      <c r="B135" s="220"/>
      <c r="C135" s="220"/>
      <c r="D135" s="117">
        <v>877000</v>
      </c>
      <c r="E135" s="117">
        <v>265000</v>
      </c>
      <c r="F135" s="45"/>
      <c r="G135" s="124"/>
      <c r="H135" s="48"/>
      <c r="I135" s="131"/>
      <c r="J135" s="124"/>
      <c r="K135" s="133"/>
      <c r="L135" s="41">
        <f>IF(K135="","",IF(K135=1119500,"Correct!","Try again!"))</f>
      </c>
    </row>
    <row r="136" spans="1:12" ht="12">
      <c r="A136" s="220" t="s">
        <v>41</v>
      </c>
      <c r="B136" s="220"/>
      <c r="C136" s="220"/>
      <c r="D136" s="117">
        <v>0</v>
      </c>
      <c r="E136" s="117">
        <v>95000</v>
      </c>
      <c r="F136" s="45"/>
      <c r="G136" s="128"/>
      <c r="H136" s="60"/>
      <c r="I136" s="132"/>
      <c r="J136" s="123"/>
      <c r="K136" s="135"/>
      <c r="L136" s="41">
        <f>IF(K136="","",IF(K136=190000,"Correct!","Try again!"))</f>
      </c>
    </row>
    <row r="137" spans="1:12" ht="12.75" thickBot="1">
      <c r="A137" s="220" t="s">
        <v>27</v>
      </c>
      <c r="B137" s="220"/>
      <c r="C137" s="220"/>
      <c r="D137" s="119">
        <f>SUM(D130:D136)</f>
        <v>2867000</v>
      </c>
      <c r="E137" s="119">
        <f>SUM(E130:E136)</f>
        <v>948000</v>
      </c>
      <c r="F137" s="24"/>
      <c r="G137" s="117"/>
      <c r="H137" s="24"/>
      <c r="I137" s="117"/>
      <c r="J137" s="117"/>
      <c r="K137" s="141"/>
      <c r="L137" s="41">
        <f>IF(K137="","",IF(K137=3319500,"Correct!","Try again!"))</f>
      </c>
    </row>
    <row r="138" spans="1:12" ht="12.75" thickTop="1">
      <c r="A138" s="220"/>
      <c r="B138" s="220"/>
      <c r="C138" s="220"/>
      <c r="D138" s="121"/>
      <c r="E138" s="121"/>
      <c r="F138" s="24"/>
      <c r="G138" s="117"/>
      <c r="H138" s="24"/>
      <c r="I138" s="117"/>
      <c r="J138" s="117"/>
      <c r="K138" s="121"/>
      <c r="L138" s="41"/>
    </row>
    <row r="139" spans="1:12" ht="12">
      <c r="A139" s="220" t="s">
        <v>51</v>
      </c>
      <c r="B139" s="220"/>
      <c r="C139" s="220"/>
      <c r="D139" s="117">
        <v>-191000</v>
      </c>
      <c r="E139" s="117">
        <v>-148000</v>
      </c>
      <c r="F139" s="44"/>
      <c r="G139" s="127"/>
      <c r="H139" s="44"/>
      <c r="I139" s="133"/>
      <c r="J139" s="123"/>
      <c r="K139" s="133"/>
      <c r="L139" s="41">
        <f>IF(K139="","",IF(K139=-339000,"Correct!","Try again!"))</f>
      </c>
    </row>
    <row r="140" spans="1:12" ht="12">
      <c r="A140" s="220" t="s">
        <v>42</v>
      </c>
      <c r="B140" s="220"/>
      <c r="C140" s="220"/>
      <c r="D140" s="117">
        <v>-460000</v>
      </c>
      <c r="E140" s="117">
        <v>-130000</v>
      </c>
      <c r="F140" s="45"/>
      <c r="G140" s="127"/>
      <c r="H140" s="46"/>
      <c r="I140" s="133"/>
      <c r="J140" s="124"/>
      <c r="K140" s="133"/>
      <c r="L140" s="41">
        <f>IF(K140="","",IF(K140=-581250,"Correct!","Try again!"))</f>
      </c>
    </row>
    <row r="141" spans="1:12" ht="12">
      <c r="A141" s="220" t="s">
        <v>93</v>
      </c>
      <c r="B141" s="220"/>
      <c r="C141" s="220"/>
      <c r="D141" s="117"/>
      <c r="E141" s="117"/>
      <c r="F141" s="47"/>
      <c r="G141" s="127"/>
      <c r="H141" s="48"/>
      <c r="I141" s="133"/>
      <c r="J141" s="124"/>
      <c r="K141" s="133"/>
      <c r="L141" s="41">
        <f>IF(K141="","",IF(K141=0,"Correct!","Try again!"))</f>
      </c>
    </row>
    <row r="142" spans="1:12" ht="12">
      <c r="A142" s="220" t="s">
        <v>94</v>
      </c>
      <c r="B142" s="220"/>
      <c r="C142" s="220"/>
      <c r="D142" s="117"/>
      <c r="E142" s="117"/>
      <c r="F142" s="47"/>
      <c r="G142" s="127"/>
      <c r="H142" s="44"/>
      <c r="I142" s="133"/>
      <c r="J142" s="142"/>
      <c r="K142" s="133"/>
      <c r="L142" s="41">
        <f>IF(K142="","",IF(K142=-183250,"Correct!","Try again!"))</f>
      </c>
    </row>
    <row r="143" spans="1:12" ht="12.75" thickBot="1">
      <c r="A143" s="220"/>
      <c r="B143" s="220"/>
      <c r="C143" s="220"/>
      <c r="D143" s="117"/>
      <c r="E143" s="117"/>
      <c r="F143" s="49"/>
      <c r="G143" s="127"/>
      <c r="H143" s="44"/>
      <c r="I143" s="133"/>
      <c r="J143" s="143"/>
      <c r="K143" s="133"/>
      <c r="L143" s="41"/>
    </row>
    <row r="144" spans="1:12" ht="12.75" thickTop="1">
      <c r="A144" s="220" t="s">
        <v>9</v>
      </c>
      <c r="B144" s="220"/>
      <c r="C144" s="220"/>
      <c r="D144" s="122">
        <v>-300000</v>
      </c>
      <c r="E144" s="117">
        <v>-100000</v>
      </c>
      <c r="F144" s="50"/>
      <c r="G144" s="124"/>
      <c r="H144" s="51"/>
      <c r="I144" s="131"/>
      <c r="J144" s="127"/>
      <c r="K144" s="133"/>
      <c r="L144" s="41">
        <f>IF(K144="","",IF(K144=-300000,"Correct!","Try again!"))</f>
      </c>
    </row>
    <row r="145" spans="1:12" ht="12">
      <c r="A145" s="220" t="s">
        <v>10</v>
      </c>
      <c r="B145" s="220"/>
      <c r="C145" s="220"/>
      <c r="D145" s="122">
        <v>-450000</v>
      </c>
      <c r="E145" s="117">
        <v>-60000</v>
      </c>
      <c r="F145" s="53"/>
      <c r="G145" s="124"/>
      <c r="H145" s="51"/>
      <c r="I145" s="131"/>
      <c r="J145" s="124"/>
      <c r="K145" s="133"/>
      <c r="L145" s="41">
        <f>IF(K145="","",IF(K145=-450000,"Correct!","Try again!"))</f>
      </c>
    </row>
    <row r="146" spans="1:12" ht="12">
      <c r="A146" s="220" t="s">
        <v>88</v>
      </c>
      <c r="B146" s="220"/>
      <c r="C146" s="220"/>
      <c r="D146" s="118">
        <f>D128</f>
        <v>-1466000</v>
      </c>
      <c r="E146" s="118">
        <f>E128</f>
        <v>-510000</v>
      </c>
      <c r="F146" s="54"/>
      <c r="G146" s="129"/>
      <c r="H146" s="55"/>
      <c r="I146" s="130"/>
      <c r="J146" s="130"/>
      <c r="K146" s="138"/>
      <c r="L146" s="41">
        <f>IF(K146="","",IF(K146=-1466000,"Correct!","Try again!"))</f>
      </c>
    </row>
    <row r="147" spans="1:12" ht="13.5" thickBot="1">
      <c r="A147" s="220" t="s">
        <v>28</v>
      </c>
      <c r="B147" s="220"/>
      <c r="C147" s="220"/>
      <c r="D147" s="120">
        <f>SUM(D139:D146)</f>
        <v>-2867000</v>
      </c>
      <c r="E147" s="120">
        <f>SUM(E139:E146)</f>
        <v>-948000</v>
      </c>
      <c r="F147" s="24"/>
      <c r="G147" s="171"/>
      <c r="H147" s="24"/>
      <c r="I147" s="171"/>
      <c r="J147" s="11"/>
      <c r="K147" s="137"/>
      <c r="L147" s="41"/>
    </row>
    <row r="148" spans="1:12" ht="12.75" thickTop="1">
      <c r="A148" s="220"/>
      <c r="B148" s="220"/>
      <c r="C148" s="220"/>
      <c r="D148" s="11"/>
      <c r="E148" s="11"/>
      <c r="F148" s="11"/>
      <c r="G148" s="175">
        <f>IF(G147="","",IF(G147=1040750,"Correct!","Try again!"))</f>
      </c>
      <c r="H148" s="179"/>
      <c r="I148" s="175">
        <f>IF(I147="","",IF(I147=1040750,"Correct!","Try again!"))</f>
      </c>
      <c r="J148" s="179"/>
      <c r="K148" s="175">
        <f>IF(K147="","",IF(K147=-3319500,"Correct!","Try again!"))</f>
      </c>
      <c r="L148" s="180"/>
    </row>
    <row r="149" spans="1:12" ht="12">
      <c r="A149" s="220" t="s">
        <v>29</v>
      </c>
      <c r="B149" s="220"/>
      <c r="C149" s="220"/>
      <c r="D149" s="11"/>
      <c r="E149" s="11"/>
      <c r="F149" s="11"/>
      <c r="G149" s="23"/>
      <c r="H149" s="11"/>
      <c r="I149" s="23"/>
      <c r="J149" s="23"/>
      <c r="K149" s="11"/>
      <c r="L149" s="11"/>
    </row>
  </sheetData>
  <sheetProtection password="C690" sheet="1" objects="1" scenarios="1" selectLockedCells="1"/>
  <mergeCells count="164">
    <mergeCell ref="A113:C113"/>
    <mergeCell ref="A122:C122"/>
    <mergeCell ref="A121:C121"/>
    <mergeCell ref="A120:C120"/>
    <mergeCell ref="A119:C119"/>
    <mergeCell ref="A118:C118"/>
    <mergeCell ref="A117:C117"/>
    <mergeCell ref="A125:C125"/>
    <mergeCell ref="A124:C124"/>
    <mergeCell ref="A123:C123"/>
    <mergeCell ref="A116:C116"/>
    <mergeCell ref="A115:C115"/>
    <mergeCell ref="A114:C114"/>
    <mergeCell ref="A131:C131"/>
    <mergeCell ref="A130:C130"/>
    <mergeCell ref="A129:C129"/>
    <mergeCell ref="A128:C128"/>
    <mergeCell ref="A127:C127"/>
    <mergeCell ref="A126:C126"/>
    <mergeCell ref="A137:C137"/>
    <mergeCell ref="A136:C136"/>
    <mergeCell ref="A135:C135"/>
    <mergeCell ref="A134:C134"/>
    <mergeCell ref="A133:C133"/>
    <mergeCell ref="A132:C132"/>
    <mergeCell ref="A143:C143"/>
    <mergeCell ref="A142:C142"/>
    <mergeCell ref="A141:C141"/>
    <mergeCell ref="A140:C140"/>
    <mergeCell ref="A139:C139"/>
    <mergeCell ref="A138:C138"/>
    <mergeCell ref="A45:C45"/>
    <mergeCell ref="A42:C42"/>
    <mergeCell ref="A39:C39"/>
    <mergeCell ref="A36:C36"/>
    <mergeCell ref="A149:C149"/>
    <mergeCell ref="A148:C148"/>
    <mergeCell ref="A147:C147"/>
    <mergeCell ref="A146:C146"/>
    <mergeCell ref="A145:C145"/>
    <mergeCell ref="A144:C144"/>
    <mergeCell ref="A61:C61"/>
    <mergeCell ref="A60:C60"/>
    <mergeCell ref="A57:C57"/>
    <mergeCell ref="A54:C54"/>
    <mergeCell ref="A51:C51"/>
    <mergeCell ref="A48:C48"/>
    <mergeCell ref="A78:C78"/>
    <mergeCell ref="A75:C75"/>
    <mergeCell ref="A72:C72"/>
    <mergeCell ref="A69:C69"/>
    <mergeCell ref="A66:C66"/>
    <mergeCell ref="A63:C63"/>
    <mergeCell ref="A10:D10"/>
    <mergeCell ref="A104:C104"/>
    <mergeCell ref="A101:C101"/>
    <mergeCell ref="A98:C98"/>
    <mergeCell ref="A95:C95"/>
    <mergeCell ref="A92:C92"/>
    <mergeCell ref="A89:C89"/>
    <mergeCell ref="A86:C86"/>
    <mergeCell ref="A84:C84"/>
    <mergeCell ref="A81:C81"/>
    <mergeCell ref="A20:C20"/>
    <mergeCell ref="A19:C19"/>
    <mergeCell ref="A18:C18"/>
    <mergeCell ref="A17:C17"/>
    <mergeCell ref="A16:C16"/>
    <mergeCell ref="A15:D15"/>
    <mergeCell ref="D2:E2"/>
    <mergeCell ref="D1:E1"/>
    <mergeCell ref="A28:C28"/>
    <mergeCell ref="A27:C27"/>
    <mergeCell ref="A26:C26"/>
    <mergeCell ref="A25:C25"/>
    <mergeCell ref="A24:C24"/>
    <mergeCell ref="A23:C23"/>
    <mergeCell ref="A22:C22"/>
    <mergeCell ref="A21:C21"/>
    <mergeCell ref="E59:K59"/>
    <mergeCell ref="E95:K95"/>
    <mergeCell ref="E99:K99"/>
    <mergeCell ref="E98:K98"/>
    <mergeCell ref="E87:K87"/>
    <mergeCell ref="D3:E3"/>
    <mergeCell ref="A14:D14"/>
    <mergeCell ref="A13:D13"/>
    <mergeCell ref="A12:D12"/>
    <mergeCell ref="A11:D11"/>
    <mergeCell ref="E103:K103"/>
    <mergeCell ref="E104:J104"/>
    <mergeCell ref="E105:J105"/>
    <mergeCell ref="E100:K100"/>
    <mergeCell ref="E89:K89"/>
    <mergeCell ref="E90:K90"/>
    <mergeCell ref="E91:K91"/>
    <mergeCell ref="E92:K92"/>
    <mergeCell ref="E96:K96"/>
    <mergeCell ref="E97:K97"/>
    <mergeCell ref="E88:K88"/>
    <mergeCell ref="E102:K102"/>
    <mergeCell ref="E84:J84"/>
    <mergeCell ref="E85:J85"/>
    <mergeCell ref="E83:K83"/>
    <mergeCell ref="E86:K86"/>
    <mergeCell ref="E93:K93"/>
    <mergeCell ref="E94:K94"/>
    <mergeCell ref="E101:K101"/>
    <mergeCell ref="E69:K69"/>
    <mergeCell ref="E76:K76"/>
    <mergeCell ref="E75:K75"/>
    <mergeCell ref="E82:K82"/>
    <mergeCell ref="E81:K81"/>
    <mergeCell ref="E80:K80"/>
    <mergeCell ref="E79:K79"/>
    <mergeCell ref="E78:K78"/>
    <mergeCell ref="E77:K77"/>
    <mergeCell ref="E56:K56"/>
    <mergeCell ref="E58:K58"/>
    <mergeCell ref="E57:K57"/>
    <mergeCell ref="E74:K74"/>
    <mergeCell ref="E73:K73"/>
    <mergeCell ref="E72:K72"/>
    <mergeCell ref="E71:K71"/>
    <mergeCell ref="E68:K68"/>
    <mergeCell ref="E67:K67"/>
    <mergeCell ref="E70:K70"/>
    <mergeCell ref="E43:K43"/>
    <mergeCell ref="E46:K46"/>
    <mergeCell ref="E45:K45"/>
    <mergeCell ref="E66:K66"/>
    <mergeCell ref="E65:K65"/>
    <mergeCell ref="E64:K64"/>
    <mergeCell ref="E63:K63"/>
    <mergeCell ref="E62:K62"/>
    <mergeCell ref="E61:K61"/>
    <mergeCell ref="E60:K60"/>
    <mergeCell ref="E55:K55"/>
    <mergeCell ref="E54:K54"/>
    <mergeCell ref="E49:K49"/>
    <mergeCell ref="E48:K48"/>
    <mergeCell ref="E47:K47"/>
    <mergeCell ref="E44:K44"/>
    <mergeCell ref="E50:K50"/>
    <mergeCell ref="E53:K53"/>
    <mergeCell ref="E52:K52"/>
    <mergeCell ref="E51:K51"/>
    <mergeCell ref="F29:G29"/>
    <mergeCell ref="E36:K36"/>
    <mergeCell ref="E38:K38"/>
    <mergeCell ref="E37:K37"/>
    <mergeCell ref="E41:K41"/>
    <mergeCell ref="E40:K40"/>
    <mergeCell ref="E39:K39"/>
    <mergeCell ref="A6:G6"/>
    <mergeCell ref="A33:K33"/>
    <mergeCell ref="A32:K32"/>
    <mergeCell ref="A109:K109"/>
    <mergeCell ref="A108:K108"/>
    <mergeCell ref="E42:K42"/>
    <mergeCell ref="F25:G25"/>
    <mergeCell ref="F26:G26"/>
    <mergeCell ref="F27:G27"/>
    <mergeCell ref="F28:G28"/>
  </mergeCells>
  <dataValidations count="23">
    <dataValidation type="list" allowBlank="1" showInputMessage="1" showErrorMessage="1" sqref="F122:F127 F113:F118 H113:H118 H139:H146 F139:F146 H130:H136 F130:F136 H122:H127">
      <formula1>"[A], [*C], [D], [E], [ I ], [S]"</formula1>
    </dataValidation>
    <dataValidation errorStyle="warning" type="whole" operator="equal" allowBlank="1" showInputMessage="1" showErrorMessage="1" errorTitle="Incorrect entry." error="Please try again." sqref="D45">
      <formula1>10000</formula1>
    </dataValidation>
    <dataValidation errorStyle="warning" type="whole" operator="equal" allowBlank="1" showInputMessage="1" showErrorMessage="1" errorTitle="Incorrect entry." error="Please try again." sqref="D42">
      <formula1>267500</formula1>
    </dataValidation>
    <dataValidation errorStyle="warning" type="whole" operator="equal" allowBlank="1" showInputMessage="1" showErrorMessage="1" errorTitle="Incorrect entry." error="Please try again." sqref="D39">
      <formula1>1085000</formula1>
    </dataValidation>
    <dataValidation errorStyle="warning" type="whole" operator="equal" allowBlank="1" showInputMessage="1" showErrorMessage="1" errorTitle="Incorrect entry." error="Please try again." sqref="D95">
      <formula1>300000</formula1>
    </dataValidation>
    <dataValidation errorStyle="warning" type="whole" operator="equal" allowBlank="1" showInputMessage="1" showErrorMessage="1" errorTitle="Incorrect entry." error="Please try again." sqref="D89">
      <formula1>581250</formula1>
    </dataValidation>
    <dataValidation errorStyle="warning" type="whole" operator="equal" allowBlank="1" showInputMessage="1" showErrorMessage="1" errorTitle="Incorrect entry." error="Please try again." sqref="D78">
      <formula1>1119500</formula1>
    </dataValidation>
    <dataValidation errorStyle="warning" type="whole" operator="equal" allowBlank="1" showInputMessage="1" showErrorMessage="1" errorTitle="Incorrect entry." error="Please try again." sqref="D60">
      <formula1>26250</formula1>
    </dataValidation>
    <dataValidation errorStyle="warning" type="whole" operator="equal" allowBlank="1" showInputMessage="1" showErrorMessage="1" errorTitle="Incorrect entry." error="Please try again." sqref="D57">
      <formula1>1265000</formula1>
    </dataValidation>
    <dataValidation errorStyle="warning" type="whole" operator="equal" allowBlank="1" showInputMessage="1" showErrorMessage="1" errorTitle="Incorrect entry." error="Please try again." sqref="D69">
      <formula1>1493000</formula1>
    </dataValidation>
    <dataValidation errorStyle="warning" type="whole" operator="equal" allowBlank="1" showInputMessage="1" showErrorMessage="1" errorTitle="Incorrect entry." error="Please try again." sqref="D54">
      <formula1>487250</formula1>
    </dataValidation>
    <dataValidation errorStyle="warning" type="whole" operator="equal" allowBlank="1" showInputMessage="1" showErrorMessage="1" errorTitle="Incorrect entry." error="Please try again." sqref="D70">
      <formula1>142000</formula1>
    </dataValidation>
    <dataValidation errorStyle="warning" type="whole" operator="equal" allowBlank="1" showInputMessage="1" showErrorMessage="1" errorTitle="Incorrect entry." error="Please try again." sqref="D63">
      <formula1>260000</formula1>
    </dataValidation>
    <dataValidation errorStyle="warning" type="whole" operator="equal" allowBlank="1" showInputMessage="1" showErrorMessage="1" errorTitle="Incorrect entry." error="Please try again." sqref="D48">
      <formula1>50250</formula1>
    </dataValidation>
    <dataValidation errorStyle="warning" type="whole" operator="equal" allowBlank="1" showInputMessage="1" showErrorMessage="1" errorTitle="Incorrect entry." error="Please try again." sqref="D36">
      <formula1>1900000</formula1>
    </dataValidation>
    <dataValidation errorStyle="warning" type="whole" operator="equal" allowBlank="1" showInputMessage="1" showErrorMessage="1" errorTitle="Incorrect entry." error="Please try again." sqref="D72 D51">
      <formula1>0</formula1>
    </dataValidation>
    <dataValidation errorStyle="warning" type="whole" operator="equal" allowBlank="1" showInputMessage="1" showErrorMessage="1" errorTitle="Incorrect entry." error="Please try again." sqref="D84 D104">
      <formula1>3319500</formula1>
    </dataValidation>
    <dataValidation errorStyle="warning" type="whole" operator="equal" allowBlank="1" showInputMessage="1" showErrorMessage="1" errorTitle="Incorrect entry." error="Please try again." sqref="D101 D66">
      <formula1>1466000</formula1>
    </dataValidation>
    <dataValidation errorStyle="warning" type="whole" operator="equal" allowBlank="1" showInputMessage="1" showErrorMessage="1" errorTitle="Incorrect entry." error="Please try again." sqref="D98">
      <formula1>450000</formula1>
    </dataValidation>
    <dataValidation errorStyle="warning" type="whole" operator="equal" allowBlank="1" showInputMessage="1" showErrorMessage="1" errorTitle="Incorrect entry." error="Please try again." sqref="D92">
      <formula1>183250</formula1>
    </dataValidation>
    <dataValidation errorStyle="warning" type="whole" operator="equal" allowBlank="1" showInputMessage="1" showErrorMessage="1" errorTitle="Incorrect entry." error="Please try again." sqref="D86">
      <formula1>339000</formula1>
    </dataValidation>
    <dataValidation errorStyle="warning" type="whole" operator="equal" allowBlank="1" showInputMessage="1" showErrorMessage="1" errorTitle="Incorrect entry." error="Please try again." sqref="D81">
      <formula1>190000</formula1>
    </dataValidation>
    <dataValidation errorStyle="warning" type="whole" operator="equal" allowBlank="1" showInputMessage="1" showErrorMessage="1" errorTitle="Incorrect entry." error="Please try again." sqref="D75">
      <formula1>517000</formula1>
    </dataValidation>
  </dataValidations>
  <printOptions horizontalCentered="1"/>
  <pageMargins left="0.25" right="0.25" top="0.4" bottom="0.25" header="0.5" footer="0.08"/>
  <pageSetup horizontalDpi="300" verticalDpi="300" orientation="portrait" scale="76" r:id="rId3"/>
  <rowBreaks count="2" manualBreakCount="2">
    <brk id="30" max="255" man="1"/>
    <brk id="10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29" width="12.7109375" style="0" customWidth="1"/>
  </cols>
  <sheetData>
    <row r="1" spans="1:4" ht="12.75">
      <c r="A1" s="230" t="s">
        <v>132</v>
      </c>
      <c r="B1" s="230"/>
      <c r="C1" s="151"/>
      <c r="D1" s="151"/>
    </row>
    <row r="3" spans="1:7" ht="12.75">
      <c r="A3" s="227" t="s">
        <v>32</v>
      </c>
      <c r="B3" s="227"/>
      <c r="C3" s="227"/>
      <c r="D3" s="227"/>
      <c r="E3" s="227"/>
      <c r="F3" s="3">
        <v>0.8</v>
      </c>
      <c r="G3" s="2"/>
    </row>
    <row r="4" spans="1:7" ht="12.75">
      <c r="A4" s="227" t="s">
        <v>33</v>
      </c>
      <c r="B4" s="227"/>
      <c r="C4" s="227"/>
      <c r="D4" s="227"/>
      <c r="E4" s="227"/>
      <c r="F4" s="76"/>
      <c r="G4" s="2"/>
    </row>
    <row r="5" spans="1:7" ht="12.75">
      <c r="A5" s="227" t="s">
        <v>38</v>
      </c>
      <c r="B5" s="227"/>
      <c r="C5" s="227"/>
      <c r="D5" s="227"/>
      <c r="E5" s="227"/>
      <c r="F5" s="77">
        <v>680000</v>
      </c>
      <c r="G5" s="2"/>
    </row>
    <row r="6" spans="1:7" ht="12.75">
      <c r="A6" s="227" t="s">
        <v>37</v>
      </c>
      <c r="B6" s="227"/>
      <c r="C6" s="227"/>
      <c r="D6" s="227"/>
      <c r="E6" s="227"/>
      <c r="F6" s="76"/>
      <c r="G6" s="2"/>
    </row>
    <row r="7" spans="1:7" ht="12.75">
      <c r="A7" s="227" t="s">
        <v>111</v>
      </c>
      <c r="B7" s="227"/>
      <c r="C7" s="227"/>
      <c r="D7" s="227"/>
      <c r="E7" s="227"/>
      <c r="F7" s="76">
        <v>850000</v>
      </c>
      <c r="G7" s="2"/>
    </row>
    <row r="8" spans="1:7" ht="12.75">
      <c r="A8" s="227" t="s">
        <v>39</v>
      </c>
      <c r="B8" s="227"/>
      <c r="C8" s="227"/>
      <c r="D8" s="227"/>
      <c r="E8" s="227"/>
      <c r="F8" s="78">
        <v>600000</v>
      </c>
      <c r="G8" s="2"/>
    </row>
    <row r="9" spans="1:7" ht="12.75">
      <c r="A9" s="226"/>
      <c r="B9" s="226"/>
      <c r="C9" s="226"/>
      <c r="D9" s="226"/>
      <c r="E9" s="226"/>
      <c r="F9" s="4"/>
      <c r="G9" s="2"/>
    </row>
    <row r="10" spans="1:7" ht="12.75">
      <c r="A10" s="227" t="s">
        <v>168</v>
      </c>
      <c r="B10" s="227"/>
      <c r="C10" s="227"/>
      <c r="D10" s="227"/>
      <c r="E10" s="2"/>
      <c r="F10" s="4"/>
      <c r="G10" s="2"/>
    </row>
    <row r="11" spans="1:7" ht="12.75">
      <c r="A11" s="227"/>
      <c r="B11" s="227"/>
      <c r="C11" s="227"/>
      <c r="D11" s="227"/>
      <c r="E11" s="72" t="s">
        <v>43</v>
      </c>
      <c r="F11" s="73" t="s">
        <v>84</v>
      </c>
      <c r="G11" s="2"/>
    </row>
    <row r="12" spans="1:7" ht="12.75">
      <c r="A12" s="227"/>
      <c r="B12" s="227"/>
      <c r="C12" s="227"/>
      <c r="D12" s="227"/>
      <c r="E12" s="74" t="s">
        <v>44</v>
      </c>
      <c r="F12" s="75" t="s">
        <v>44</v>
      </c>
      <c r="G12" s="2"/>
    </row>
    <row r="13" spans="1:7" ht="12.75">
      <c r="A13" s="227" t="s">
        <v>6</v>
      </c>
      <c r="B13" s="227"/>
      <c r="C13" s="227"/>
      <c r="D13" s="227"/>
      <c r="E13" s="77">
        <v>60000</v>
      </c>
      <c r="F13" s="77">
        <v>225000</v>
      </c>
      <c r="G13" s="2"/>
    </row>
    <row r="14" spans="1:7" ht="12.75">
      <c r="A14" s="226" t="s">
        <v>170</v>
      </c>
      <c r="B14" s="227"/>
      <c r="C14" s="227"/>
      <c r="D14" s="227"/>
      <c r="E14" s="79">
        <v>275000</v>
      </c>
      <c r="F14" s="79">
        <v>250000</v>
      </c>
      <c r="G14" s="2"/>
    </row>
    <row r="15" spans="1:7" ht="12.75">
      <c r="A15" s="227" t="s">
        <v>47</v>
      </c>
      <c r="B15" s="227"/>
      <c r="C15" s="227"/>
      <c r="D15" s="227"/>
      <c r="E15" s="79">
        <v>100000</v>
      </c>
      <c r="F15" s="79">
        <v>200000</v>
      </c>
      <c r="G15" s="2"/>
    </row>
    <row r="16" spans="1:7" ht="12.75">
      <c r="A16" s="227" t="s">
        <v>46</v>
      </c>
      <c r="B16" s="227"/>
      <c r="C16" s="227"/>
      <c r="D16" s="227"/>
      <c r="E16" s="79">
        <v>-130000</v>
      </c>
      <c r="F16" s="79">
        <v>-120000</v>
      </c>
      <c r="G16" s="2"/>
    </row>
    <row r="17" spans="1:7" ht="12.75">
      <c r="A17" s="226"/>
      <c r="B17" s="226"/>
      <c r="C17" s="226"/>
      <c r="D17" s="226"/>
      <c r="E17" s="2"/>
      <c r="F17" s="2"/>
      <c r="G17" s="2"/>
    </row>
    <row r="18" spans="1:7" ht="12.75">
      <c r="A18" s="226"/>
      <c r="B18" s="226"/>
      <c r="C18" s="226"/>
      <c r="D18" s="226"/>
      <c r="E18" s="72" t="s">
        <v>35</v>
      </c>
      <c r="F18" s="72" t="s">
        <v>30</v>
      </c>
      <c r="G18" s="2"/>
    </row>
    <row r="19" spans="1:7" ht="12.75">
      <c r="A19" s="226"/>
      <c r="B19" s="226"/>
      <c r="C19" s="226"/>
      <c r="D19" s="226"/>
      <c r="E19" s="80">
        <v>41639</v>
      </c>
      <c r="F19" s="80">
        <v>41639</v>
      </c>
      <c r="G19" s="2"/>
    </row>
    <row r="20" spans="1:7" ht="12.75">
      <c r="A20" s="226" t="s">
        <v>0</v>
      </c>
      <c r="B20" s="226"/>
      <c r="C20" s="226"/>
      <c r="D20" s="226"/>
      <c r="E20" s="82">
        <v>-1360000</v>
      </c>
      <c r="F20" s="82">
        <v>-540000</v>
      </c>
      <c r="G20" s="2"/>
    </row>
    <row r="21" spans="1:7" ht="12.75">
      <c r="A21" s="226" t="s">
        <v>1</v>
      </c>
      <c r="B21" s="226"/>
      <c r="C21" s="226"/>
      <c r="D21" s="226"/>
      <c r="E21" s="81">
        <v>700000</v>
      </c>
      <c r="F21" s="81">
        <v>385000</v>
      </c>
      <c r="G21" s="2"/>
    </row>
    <row r="22" spans="1:7" ht="12.75">
      <c r="A22" s="226" t="s">
        <v>2</v>
      </c>
      <c r="B22" s="226"/>
      <c r="C22" s="226"/>
      <c r="D22" s="226"/>
      <c r="E22" s="81">
        <v>260000</v>
      </c>
      <c r="F22" s="81">
        <v>10000</v>
      </c>
      <c r="G22" s="2"/>
    </row>
    <row r="23" spans="1:7" ht="12.75">
      <c r="A23" s="226" t="s">
        <v>26</v>
      </c>
      <c r="B23" s="226"/>
      <c r="C23" s="226"/>
      <c r="D23" s="226"/>
      <c r="E23" s="81">
        <v>0</v>
      </c>
      <c r="F23" s="81">
        <v>5000</v>
      </c>
      <c r="G23" s="2"/>
    </row>
    <row r="24" spans="1:7" ht="12.75">
      <c r="A24" s="226" t="s">
        <v>48</v>
      </c>
      <c r="B24" s="226"/>
      <c r="C24" s="226"/>
      <c r="D24" s="226"/>
      <c r="E24" s="81">
        <v>44000</v>
      </c>
      <c r="F24" s="81">
        <v>5000</v>
      </c>
      <c r="G24" s="2"/>
    </row>
    <row r="25" spans="1:7" ht="12.75">
      <c r="A25" s="226" t="s">
        <v>49</v>
      </c>
      <c r="B25" s="226"/>
      <c r="C25" s="226"/>
      <c r="D25" s="226"/>
      <c r="E25" s="81">
        <v>-105000</v>
      </c>
      <c r="F25" s="81">
        <v>0</v>
      </c>
      <c r="G25" s="2"/>
    </row>
    <row r="26" spans="1:7" ht="13.5" thickBot="1">
      <c r="A26" s="226" t="s">
        <v>3</v>
      </c>
      <c r="B26" s="226"/>
      <c r="C26" s="226"/>
      <c r="D26" s="226"/>
      <c r="E26" s="83">
        <f>SUM(E20:E25)</f>
        <v>-461000</v>
      </c>
      <c r="F26" s="83">
        <f>SUM(F20:F25)</f>
        <v>-135000</v>
      </c>
      <c r="G26" s="2"/>
    </row>
    <row r="27" spans="1:7" ht="13.5" thickTop="1">
      <c r="A27" s="226"/>
      <c r="B27" s="226"/>
      <c r="C27" s="226"/>
      <c r="D27" s="226"/>
      <c r="E27" s="5"/>
      <c r="F27" s="5"/>
      <c r="G27" s="2"/>
    </row>
    <row r="28" spans="1:7" ht="12.75">
      <c r="A28" s="227" t="s">
        <v>169</v>
      </c>
      <c r="B28" s="227"/>
      <c r="C28" s="227"/>
      <c r="D28" s="227"/>
      <c r="E28" s="85">
        <v>-1265000</v>
      </c>
      <c r="F28" s="85">
        <v>-440000</v>
      </c>
      <c r="G28" s="2"/>
    </row>
    <row r="29" spans="1:7" ht="12.75">
      <c r="A29" s="227" t="s">
        <v>3</v>
      </c>
      <c r="B29" s="227"/>
      <c r="C29" s="227"/>
      <c r="D29" s="227"/>
      <c r="E29" s="81">
        <v>-461000</v>
      </c>
      <c r="F29" s="81">
        <v>-135000</v>
      </c>
      <c r="G29" s="2"/>
    </row>
    <row r="30" spans="1:7" ht="12.75">
      <c r="A30" s="226" t="s">
        <v>4</v>
      </c>
      <c r="B30" s="227"/>
      <c r="C30" s="227"/>
      <c r="D30" s="227"/>
      <c r="E30" s="81">
        <v>260000</v>
      </c>
      <c r="F30" s="81">
        <v>65000</v>
      </c>
      <c r="G30" s="2"/>
    </row>
    <row r="31" spans="1:7" ht="13.5" thickBot="1">
      <c r="A31" s="226" t="s">
        <v>171</v>
      </c>
      <c r="B31" s="227"/>
      <c r="C31" s="227"/>
      <c r="D31" s="227"/>
      <c r="E31" s="83">
        <f>SUM(E28:E30)</f>
        <v>-1466000</v>
      </c>
      <c r="F31" s="83">
        <f>SUM(F28:F30)</f>
        <v>-510000</v>
      </c>
      <c r="G31" s="2"/>
    </row>
    <row r="32" spans="1:7" ht="13.5" thickTop="1">
      <c r="A32" s="227"/>
      <c r="B32" s="227"/>
      <c r="C32" s="227"/>
      <c r="D32" s="227"/>
      <c r="E32" s="84"/>
      <c r="F32" s="84"/>
      <c r="G32" s="2"/>
    </row>
    <row r="33" spans="1:7" ht="12.75">
      <c r="A33" s="227" t="s">
        <v>5</v>
      </c>
      <c r="B33" s="227"/>
      <c r="C33" s="227"/>
      <c r="D33" s="227"/>
      <c r="E33" s="82">
        <v>965000</v>
      </c>
      <c r="F33" s="82">
        <v>528000</v>
      </c>
      <c r="G33" s="2"/>
    </row>
    <row r="34" spans="1:7" ht="12.75">
      <c r="A34" s="227" t="s">
        <v>31</v>
      </c>
      <c r="B34" s="227"/>
      <c r="C34" s="227"/>
      <c r="D34" s="227"/>
      <c r="E34" s="81">
        <v>733000</v>
      </c>
      <c r="F34" s="81">
        <v>0</v>
      </c>
      <c r="G34" s="2"/>
    </row>
    <row r="35" spans="1:7" ht="12.75">
      <c r="A35" s="227" t="s">
        <v>6</v>
      </c>
      <c r="B35" s="227"/>
      <c r="C35" s="227"/>
      <c r="D35" s="227"/>
      <c r="E35" s="81">
        <v>292000</v>
      </c>
      <c r="F35" s="81">
        <v>60000</v>
      </c>
      <c r="G35" s="2"/>
    </row>
    <row r="36" spans="1:7" ht="12.75">
      <c r="A36" s="227" t="s">
        <v>7</v>
      </c>
      <c r="B36" s="227"/>
      <c r="C36" s="227"/>
      <c r="D36" s="227"/>
      <c r="E36" s="81">
        <v>877000</v>
      </c>
      <c r="F36" s="81">
        <v>265000</v>
      </c>
      <c r="G36" s="2"/>
    </row>
    <row r="37" spans="1:7" ht="12.75">
      <c r="A37" s="227" t="s">
        <v>41</v>
      </c>
      <c r="B37" s="227"/>
      <c r="C37" s="227"/>
      <c r="D37" s="227"/>
      <c r="E37" s="81">
        <v>0</v>
      </c>
      <c r="F37" s="81">
        <v>95000</v>
      </c>
      <c r="G37" s="2"/>
    </row>
    <row r="38" spans="1:7" ht="13.5" thickBot="1">
      <c r="A38" s="227" t="s">
        <v>113</v>
      </c>
      <c r="B38" s="227"/>
      <c r="C38" s="227"/>
      <c r="D38" s="227"/>
      <c r="E38" s="83">
        <f>SUM(E33:E37)</f>
        <v>2867000</v>
      </c>
      <c r="F38" s="83">
        <f>SUM(F33:F37)</f>
        <v>948000</v>
      </c>
      <c r="G38" s="2"/>
    </row>
    <row r="39" spans="1:7" ht="13.5" thickTop="1">
      <c r="A39" s="227"/>
      <c r="B39" s="227"/>
      <c r="C39" s="227"/>
      <c r="D39" s="227"/>
      <c r="E39" s="81"/>
      <c r="F39" s="81"/>
      <c r="G39" s="2"/>
    </row>
    <row r="40" spans="1:7" ht="12.75">
      <c r="A40" s="227" t="s">
        <v>51</v>
      </c>
      <c r="B40" s="227"/>
      <c r="C40" s="227"/>
      <c r="D40" s="227"/>
      <c r="E40" s="82">
        <v>-191000</v>
      </c>
      <c r="F40" s="82">
        <v>-148000</v>
      </c>
      <c r="G40" s="2"/>
    </row>
    <row r="41" spans="1:7" ht="12.75">
      <c r="A41" s="226" t="s">
        <v>42</v>
      </c>
      <c r="B41" s="226"/>
      <c r="C41" s="226"/>
      <c r="D41" s="226"/>
      <c r="E41" s="81">
        <v>-460000</v>
      </c>
      <c r="F41" s="81">
        <v>-130000</v>
      </c>
      <c r="G41" s="2"/>
    </row>
    <row r="42" spans="1:7" ht="12.75">
      <c r="A42" s="227" t="s">
        <v>9</v>
      </c>
      <c r="B42" s="227"/>
      <c r="C42" s="227"/>
      <c r="D42" s="227"/>
      <c r="E42" s="81">
        <v>-300000</v>
      </c>
      <c r="F42" s="81">
        <v>-100000</v>
      </c>
      <c r="G42" s="2"/>
    </row>
    <row r="43" spans="1:7" ht="12.75">
      <c r="A43" s="227" t="s">
        <v>10</v>
      </c>
      <c r="B43" s="227"/>
      <c r="C43" s="227"/>
      <c r="D43" s="227"/>
      <c r="E43" s="81">
        <v>-450000</v>
      </c>
      <c r="F43" s="81">
        <v>-60000</v>
      </c>
      <c r="G43" s="2"/>
    </row>
    <row r="44" spans="1:7" ht="12.75">
      <c r="A44" s="227" t="s">
        <v>50</v>
      </c>
      <c r="B44" s="227"/>
      <c r="C44" s="227"/>
      <c r="D44" s="227"/>
      <c r="E44" s="81">
        <f>E31</f>
        <v>-1466000</v>
      </c>
      <c r="F44" s="81">
        <f>F31</f>
        <v>-510000</v>
      </c>
      <c r="G44" s="2"/>
    </row>
    <row r="45" spans="1:7" ht="13.5" thickBot="1">
      <c r="A45" s="227" t="s">
        <v>114</v>
      </c>
      <c r="B45" s="227"/>
      <c r="C45" s="227"/>
      <c r="D45" s="227"/>
      <c r="E45" s="83">
        <f>SUM(E40:E44)</f>
        <v>-2867000</v>
      </c>
      <c r="F45" s="83">
        <f>SUM(F40:F44)</f>
        <v>-948000</v>
      </c>
      <c r="G45" s="2"/>
    </row>
    <row r="46" spans="1:7" ht="13.5" thickTop="1">
      <c r="A46" s="226"/>
      <c r="B46" s="226"/>
      <c r="C46" s="226"/>
      <c r="D46" s="226"/>
      <c r="E46" s="2"/>
      <c r="F46" s="2"/>
      <c r="G46" s="2"/>
    </row>
    <row r="47" spans="1:7" ht="12.75">
      <c r="A47" s="226" t="s">
        <v>52</v>
      </c>
      <c r="B47" s="226"/>
      <c r="C47" s="226"/>
      <c r="D47" s="226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</sheetData>
  <sheetProtection password="C690" sheet="1" objects="1" scenarios="1" selectLockedCells="1" selectUnlockedCells="1"/>
  <mergeCells count="46">
    <mergeCell ref="A4:E4"/>
    <mergeCell ref="A3:E3"/>
    <mergeCell ref="A10:D10"/>
    <mergeCell ref="A9:E9"/>
    <mergeCell ref="A8:E8"/>
    <mergeCell ref="A7:E7"/>
    <mergeCell ref="A6:E6"/>
    <mergeCell ref="A5:E5"/>
    <mergeCell ref="A15:D15"/>
    <mergeCell ref="A14:D14"/>
    <mergeCell ref="A13:D13"/>
    <mergeCell ref="A12:D12"/>
    <mergeCell ref="A11:D11"/>
    <mergeCell ref="A20:D20"/>
    <mergeCell ref="A19:D19"/>
    <mergeCell ref="A18:D18"/>
    <mergeCell ref="A17:D17"/>
    <mergeCell ref="A16:D16"/>
    <mergeCell ref="A26:D26"/>
    <mergeCell ref="A25:D25"/>
    <mergeCell ref="A24:D24"/>
    <mergeCell ref="A23:D23"/>
    <mergeCell ref="A22:D22"/>
    <mergeCell ref="A21:D21"/>
    <mergeCell ref="A32:D32"/>
    <mergeCell ref="A31:D31"/>
    <mergeCell ref="A30:D30"/>
    <mergeCell ref="A29:D29"/>
    <mergeCell ref="A28:D28"/>
    <mergeCell ref="A27:D27"/>
    <mergeCell ref="A38:D38"/>
    <mergeCell ref="A37:D37"/>
    <mergeCell ref="A36:D36"/>
    <mergeCell ref="A35:D35"/>
    <mergeCell ref="A34:D34"/>
    <mergeCell ref="A33:D33"/>
    <mergeCell ref="A1:B1"/>
    <mergeCell ref="A47:D47"/>
    <mergeCell ref="A46:D46"/>
    <mergeCell ref="A45:D45"/>
    <mergeCell ref="A44:D44"/>
    <mergeCell ref="A43:D43"/>
    <mergeCell ref="A42:D42"/>
    <mergeCell ref="A41:D41"/>
    <mergeCell ref="A40:D40"/>
    <mergeCell ref="A39:D39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4" width="12.7109375" style="8" customWidth="1"/>
    <col min="5" max="5" width="3.7109375" style="8" customWidth="1"/>
    <col min="6" max="6" width="12.7109375" style="8" customWidth="1"/>
    <col min="7" max="7" width="3.7109375" style="8" customWidth="1"/>
    <col min="8" max="23" width="12.7109375" style="8" customWidth="1"/>
    <col min="24" max="16384" width="9.140625" style="8" customWidth="1"/>
  </cols>
  <sheetData>
    <row r="1" spans="2:7" ht="12">
      <c r="B1" s="9" t="s">
        <v>12</v>
      </c>
      <c r="C1" s="224"/>
      <c r="D1" s="224"/>
      <c r="E1" s="153"/>
      <c r="F1" s="153"/>
      <c r="G1" s="153"/>
    </row>
    <row r="2" spans="2:7" ht="12">
      <c r="B2" s="9" t="s">
        <v>13</v>
      </c>
      <c r="C2" s="224"/>
      <c r="D2" s="224"/>
      <c r="E2" s="153"/>
      <c r="F2" s="153"/>
      <c r="G2" s="153"/>
    </row>
    <row r="3" spans="3:7" ht="12">
      <c r="C3" s="225" t="s">
        <v>133</v>
      </c>
      <c r="D3" s="225"/>
      <c r="E3" s="152"/>
      <c r="F3" s="152"/>
      <c r="G3" s="152"/>
    </row>
    <row r="4" ht="12"/>
    <row r="5" spans="1:9" ht="12">
      <c r="A5" s="222" t="s">
        <v>107</v>
      </c>
      <c r="B5" s="222"/>
      <c r="C5" s="222"/>
      <c r="D5" s="222"/>
      <c r="E5" s="222"/>
      <c r="F5" s="222"/>
      <c r="G5" s="222"/>
      <c r="H5" s="222"/>
      <c r="I5" s="11"/>
    </row>
    <row r="6" spans="1:9" ht="12">
      <c r="A6" s="11"/>
      <c r="B6" s="11"/>
      <c r="C6" s="11"/>
      <c r="D6" s="12"/>
      <c r="E6" s="13"/>
      <c r="F6" s="11"/>
      <c r="G6" s="21"/>
      <c r="H6" s="21"/>
      <c r="I6" s="11"/>
    </row>
    <row r="7" spans="1:9" ht="12">
      <c r="A7" s="259" t="s">
        <v>70</v>
      </c>
      <c r="B7" s="259"/>
      <c r="C7" s="259"/>
      <c r="D7" s="259"/>
      <c r="E7" s="259"/>
      <c r="F7" s="259"/>
      <c r="G7" s="259"/>
      <c r="H7" s="259"/>
      <c r="I7" s="11"/>
    </row>
    <row r="8" spans="1:9" ht="12">
      <c r="A8" s="14"/>
      <c r="B8" s="14"/>
      <c r="C8" s="11"/>
      <c r="D8" s="12"/>
      <c r="E8" s="13"/>
      <c r="F8" s="11"/>
      <c r="G8" s="11"/>
      <c r="H8" s="11"/>
      <c r="I8" s="11"/>
    </row>
    <row r="9" spans="1:9" ht="12">
      <c r="A9" s="220" t="s">
        <v>103</v>
      </c>
      <c r="B9" s="220"/>
      <c r="C9" s="220"/>
      <c r="D9" s="156"/>
      <c r="E9" s="11"/>
      <c r="F9" s="13"/>
      <c r="G9" s="11"/>
      <c r="H9" s="11"/>
      <c r="I9" s="11"/>
    </row>
    <row r="10" spans="1:9" ht="12">
      <c r="A10" s="220" t="s">
        <v>104</v>
      </c>
      <c r="B10" s="220"/>
      <c r="C10" s="220"/>
      <c r="D10" s="155"/>
      <c r="E10" s="11"/>
      <c r="F10" s="13"/>
      <c r="G10" s="11"/>
      <c r="H10" s="15"/>
      <c r="I10" s="11"/>
    </row>
    <row r="11" spans="1:9" ht="12">
      <c r="A11" s="220" t="s">
        <v>105</v>
      </c>
      <c r="B11" s="220"/>
      <c r="C11" s="220"/>
      <c r="D11" s="166"/>
      <c r="E11" s="11"/>
      <c r="F11" s="16">
        <f>IF(D11="","",IF(D11=670000,"Correct!","Try again!"))</f>
      </c>
      <c r="G11" s="11"/>
      <c r="H11" s="11"/>
      <c r="I11" s="11"/>
    </row>
    <row r="12" spans="1:9" ht="12">
      <c r="A12" s="220" t="s">
        <v>124</v>
      </c>
      <c r="B12" s="220"/>
      <c r="C12" s="220"/>
      <c r="D12" s="70"/>
      <c r="E12" s="11"/>
      <c r="F12" s="16"/>
      <c r="G12" s="11"/>
      <c r="H12" s="11"/>
      <c r="I12" s="11"/>
    </row>
    <row r="13" spans="1:9" ht="12">
      <c r="A13" s="220" t="s">
        <v>106</v>
      </c>
      <c r="B13" s="220"/>
      <c r="C13" s="220"/>
      <c r="D13" s="157"/>
      <c r="E13" s="11"/>
      <c r="F13" s="16">
        <f>IF(D13="","",IF(D13=210000,"Correct!","Try again!"))</f>
      </c>
      <c r="G13" s="11"/>
      <c r="H13" s="11"/>
      <c r="I13" s="11"/>
    </row>
    <row r="14" spans="1:9" ht="12">
      <c r="A14" s="220"/>
      <c r="B14" s="220"/>
      <c r="C14" s="220"/>
      <c r="D14" s="11"/>
      <c r="E14" s="11"/>
      <c r="F14" s="16"/>
      <c r="G14" s="11"/>
      <c r="H14" s="11"/>
      <c r="I14" s="11"/>
    </row>
    <row r="15" spans="1:9" ht="12">
      <c r="A15" s="220"/>
      <c r="B15" s="220"/>
      <c r="C15" s="220"/>
      <c r="D15" s="11"/>
      <c r="E15" s="11"/>
      <c r="F15" s="106"/>
      <c r="G15" s="144" t="s">
        <v>15</v>
      </c>
      <c r="H15" s="20"/>
      <c r="I15" s="11"/>
    </row>
    <row r="16" spans="1:9" ht="12">
      <c r="A16" s="264"/>
      <c r="B16" s="264"/>
      <c r="C16" s="264"/>
      <c r="D16" s="11"/>
      <c r="E16" s="11"/>
      <c r="F16" s="71" t="s">
        <v>16</v>
      </c>
      <c r="G16" s="20" t="s">
        <v>17</v>
      </c>
      <c r="H16" s="20"/>
      <c r="I16" s="11"/>
    </row>
    <row r="17" spans="1:9" ht="12">
      <c r="A17" s="221"/>
      <c r="B17" s="221"/>
      <c r="C17" s="221"/>
      <c r="D17" s="11"/>
      <c r="E17" s="11"/>
      <c r="F17" s="109" t="s">
        <v>18</v>
      </c>
      <c r="G17" s="107" t="s">
        <v>19</v>
      </c>
      <c r="H17" s="107"/>
      <c r="I17" s="11"/>
    </row>
    <row r="18" spans="1:9" ht="12.75" customHeight="1">
      <c r="A18" s="220" t="s">
        <v>115</v>
      </c>
      <c r="B18" s="220"/>
      <c r="C18" s="157"/>
      <c r="D18" s="161"/>
      <c r="E18" s="17"/>
      <c r="F18" s="159"/>
      <c r="G18" s="260"/>
      <c r="H18" s="261"/>
      <c r="I18" s="11"/>
    </row>
    <row r="19" spans="1:9" ht="12.75" customHeight="1">
      <c r="A19" s="220" t="s">
        <v>125</v>
      </c>
      <c r="B19" s="220"/>
      <c r="C19" s="160"/>
      <c r="D19" s="161"/>
      <c r="E19" s="17"/>
      <c r="F19" s="162"/>
      <c r="G19" s="262"/>
      <c r="H19" s="263"/>
      <c r="I19" s="11"/>
    </row>
    <row r="20" spans="1:9" ht="12.75" customHeight="1">
      <c r="A20" s="220" t="s">
        <v>126</v>
      </c>
      <c r="B20" s="220"/>
      <c r="C20" s="160"/>
      <c r="D20" s="161"/>
      <c r="E20" s="17"/>
      <c r="F20" s="162"/>
      <c r="G20" s="257"/>
      <c r="H20" s="258"/>
      <c r="I20" s="11"/>
    </row>
    <row r="21" spans="1:9" ht="12.75" customHeight="1">
      <c r="A21" s="220" t="s">
        <v>127</v>
      </c>
      <c r="B21" s="220"/>
      <c r="C21" s="160"/>
      <c r="D21" s="161"/>
      <c r="E21" s="17"/>
      <c r="F21" s="163"/>
      <c r="G21" s="257"/>
      <c r="H21" s="258"/>
      <c r="I21" s="11"/>
    </row>
    <row r="22" spans="1:9" ht="12.75" customHeight="1">
      <c r="A22" s="220" t="s">
        <v>118</v>
      </c>
      <c r="B22" s="220"/>
      <c r="C22" s="132"/>
      <c r="D22" s="161"/>
      <c r="E22" s="17"/>
      <c r="F22" s="164"/>
      <c r="G22" s="257"/>
      <c r="H22" s="258"/>
      <c r="I22" s="11"/>
    </row>
    <row r="23" spans="1:9" ht="12.75">
      <c r="A23" s="220" t="s">
        <v>128</v>
      </c>
      <c r="B23" s="220"/>
      <c r="C23" s="161"/>
      <c r="D23" s="181"/>
      <c r="E23" s="11"/>
      <c r="F23" s="113" t="s">
        <v>72</v>
      </c>
      <c r="G23" s="238"/>
      <c r="H23" s="238"/>
      <c r="I23" s="11"/>
    </row>
    <row r="24" spans="1:9" ht="13.5" customHeight="1" thickBot="1">
      <c r="A24" s="220" t="s">
        <v>129</v>
      </c>
      <c r="B24" s="220"/>
      <c r="C24" s="115"/>
      <c r="D24" s="158"/>
      <c r="E24" s="11"/>
      <c r="F24" s="113"/>
      <c r="G24" s="256"/>
      <c r="H24" s="256"/>
      <c r="I24" s="11"/>
    </row>
    <row r="25" spans="1:9" ht="12.75" customHeight="1" thickTop="1">
      <c r="A25" s="220"/>
      <c r="B25" s="220"/>
      <c r="C25" s="11"/>
      <c r="D25" s="18">
        <f>IF(D24="","",IF(D24=90000,"Correct!","Try again!"))</f>
      </c>
      <c r="E25" s="11"/>
      <c r="F25" s="11"/>
      <c r="G25" s="240">
        <f>IF(G24="","",IF(G24=15000,"Correct!","Try again!"))</f>
      </c>
      <c r="H25" s="240"/>
      <c r="I25" s="11"/>
    </row>
    <row r="26" spans="1:9" ht="12.75" customHeight="1">
      <c r="A26" s="17"/>
      <c r="B26" s="17"/>
      <c r="C26" s="17"/>
      <c r="D26" s="17"/>
      <c r="E26" s="37"/>
      <c r="F26" s="37"/>
      <c r="G26" s="17"/>
      <c r="H26" s="17"/>
      <c r="I26" s="17"/>
    </row>
    <row r="27" spans="1:9" ht="12.75" customHeight="1">
      <c r="A27" s="66"/>
      <c r="B27" s="66"/>
      <c r="C27" s="67"/>
      <c r="D27" s="67"/>
      <c r="E27" s="40"/>
      <c r="F27" s="40"/>
      <c r="G27" s="67"/>
      <c r="H27" s="67"/>
      <c r="I27" s="67"/>
    </row>
    <row r="28" spans="1:11" ht="12">
      <c r="A28" s="222" t="s">
        <v>107</v>
      </c>
      <c r="B28" s="222"/>
      <c r="C28" s="222"/>
      <c r="D28" s="222"/>
      <c r="E28" s="222"/>
      <c r="F28" s="222"/>
      <c r="G28" s="222"/>
      <c r="H28" s="222"/>
      <c r="I28" s="222"/>
      <c r="J28" s="222"/>
      <c r="K28" s="11"/>
    </row>
    <row r="29" spans="1:11" ht="12">
      <c r="A29" s="222" t="s">
        <v>76</v>
      </c>
      <c r="B29" s="222"/>
      <c r="C29" s="222"/>
      <c r="D29" s="222"/>
      <c r="E29" s="222"/>
      <c r="F29" s="222"/>
      <c r="G29" s="222"/>
      <c r="H29" s="222"/>
      <c r="I29" s="222"/>
      <c r="J29" s="222"/>
      <c r="K29" s="11"/>
    </row>
    <row r="30" spans="1:11" ht="12">
      <c r="A30" s="222" t="s">
        <v>179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11"/>
    </row>
    <row r="31" spans="1:11" ht="1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11"/>
    </row>
    <row r="32" spans="1:11" ht="12">
      <c r="A32" s="105"/>
      <c r="B32" s="105"/>
      <c r="C32" s="20"/>
      <c r="D32" s="20"/>
      <c r="E32" s="20"/>
      <c r="F32" s="20"/>
      <c r="G32" s="20"/>
      <c r="H32" s="106"/>
      <c r="I32" s="71" t="s">
        <v>57</v>
      </c>
      <c r="J32" s="106"/>
      <c r="K32" s="11"/>
    </row>
    <row r="33" spans="1:11" ht="12">
      <c r="A33" s="106"/>
      <c r="B33" s="106"/>
      <c r="C33" s="71" t="s">
        <v>97</v>
      </c>
      <c r="D33" s="71" t="s">
        <v>109</v>
      </c>
      <c r="E33" s="145"/>
      <c r="F33" s="145"/>
      <c r="G33" s="145"/>
      <c r="H33" s="145"/>
      <c r="I33" s="108" t="s">
        <v>58</v>
      </c>
      <c r="J33" s="71" t="s">
        <v>21</v>
      </c>
      <c r="K33" s="11"/>
    </row>
    <row r="34" spans="1:11" ht="12">
      <c r="A34" s="109" t="s">
        <v>22</v>
      </c>
      <c r="B34" s="109"/>
      <c r="C34" s="109" t="s">
        <v>108</v>
      </c>
      <c r="D34" s="109" t="s">
        <v>34</v>
      </c>
      <c r="E34" s="111"/>
      <c r="F34" s="109" t="s">
        <v>23</v>
      </c>
      <c r="G34" s="111"/>
      <c r="H34" s="109" t="s">
        <v>24</v>
      </c>
      <c r="I34" s="109" t="s">
        <v>54</v>
      </c>
      <c r="J34" s="109" t="s">
        <v>25</v>
      </c>
      <c r="K34" s="11"/>
    </row>
    <row r="35" spans="1:11" ht="12">
      <c r="A35" s="223" t="s">
        <v>0</v>
      </c>
      <c r="B35" s="223"/>
      <c r="C35" s="112">
        <v>-940000</v>
      </c>
      <c r="D35" s="112">
        <v>-280000</v>
      </c>
      <c r="E35" s="55"/>
      <c r="F35" s="123"/>
      <c r="G35" s="55"/>
      <c r="H35" s="130"/>
      <c r="I35" s="123"/>
      <c r="J35" s="134"/>
      <c r="K35" s="18">
        <f>IF(J35="","",IF(J35=-1220000,"Correct!","Try again!"))</f>
      </c>
    </row>
    <row r="36" spans="1:11" ht="12">
      <c r="A36" s="221" t="s">
        <v>1</v>
      </c>
      <c r="B36" s="221"/>
      <c r="C36" s="113">
        <v>480000</v>
      </c>
      <c r="D36" s="113">
        <v>90000</v>
      </c>
      <c r="E36" s="51"/>
      <c r="F36" s="124"/>
      <c r="G36" s="51"/>
      <c r="H36" s="131"/>
      <c r="I36" s="124"/>
      <c r="J36" s="133"/>
      <c r="K36" s="18">
        <f>IF(J36="","",IF(J36=570000,"Correct!","Try again!"))</f>
      </c>
    </row>
    <row r="37" spans="1:11" ht="12">
      <c r="A37" s="221" t="s">
        <v>2</v>
      </c>
      <c r="B37" s="221"/>
      <c r="C37" s="113">
        <v>100000</v>
      </c>
      <c r="D37" s="113">
        <v>55000</v>
      </c>
      <c r="E37" s="46"/>
      <c r="F37" s="125"/>
      <c r="G37" s="46"/>
      <c r="H37" s="131"/>
      <c r="I37" s="124"/>
      <c r="J37" s="133"/>
      <c r="K37" s="18">
        <f>IF(J37="","",IF(J37=161000,"Correct!","Try again!"))</f>
      </c>
    </row>
    <row r="38" spans="1:11" ht="12">
      <c r="A38" s="221" t="s">
        <v>26</v>
      </c>
      <c r="B38" s="221"/>
      <c r="C38" s="113">
        <v>0</v>
      </c>
      <c r="D38" s="113"/>
      <c r="E38" s="46"/>
      <c r="F38" s="124"/>
      <c r="G38" s="51"/>
      <c r="H38" s="131"/>
      <c r="I38" s="127"/>
      <c r="J38" s="133"/>
      <c r="K38" s="18">
        <f>IF(J38="","",IF(J38=5000,"Correct!","Try again!"))</f>
      </c>
    </row>
    <row r="39" spans="1:11" ht="12">
      <c r="A39" s="221" t="s">
        <v>48</v>
      </c>
      <c r="B39" s="221"/>
      <c r="C39" s="113">
        <v>40000</v>
      </c>
      <c r="D39" s="113">
        <v>15000</v>
      </c>
      <c r="E39" s="46"/>
      <c r="F39" s="124"/>
      <c r="G39" s="52"/>
      <c r="H39" s="131"/>
      <c r="I39" s="124"/>
      <c r="J39" s="133"/>
      <c r="K39" s="18">
        <f>IF(J39="","",IF(J39=59000,"Correct!","Try again!"))</f>
      </c>
    </row>
    <row r="40" spans="1:11" ht="12">
      <c r="A40" s="221" t="s">
        <v>69</v>
      </c>
      <c r="B40" s="221"/>
      <c r="C40" s="146">
        <v>-108000</v>
      </c>
      <c r="D40" s="146"/>
      <c r="E40" s="46"/>
      <c r="F40" s="124"/>
      <c r="G40" s="52"/>
      <c r="H40" s="131"/>
      <c r="I40" s="124"/>
      <c r="J40" s="148"/>
      <c r="K40" s="18">
        <f>IF(J40="","",IF(J40=0,"Correct!","Try again!"))</f>
      </c>
    </row>
    <row r="41" spans="1:11" ht="12">
      <c r="A41" s="221" t="s">
        <v>90</v>
      </c>
      <c r="B41" s="221"/>
      <c r="C41" s="113">
        <f>SUM(C35:C40)</f>
        <v>-428000</v>
      </c>
      <c r="D41" s="113">
        <f>SUM(D35:D40)</f>
        <v>-120000</v>
      </c>
      <c r="E41" s="59"/>
      <c r="F41" s="123"/>
      <c r="G41" s="49"/>
      <c r="H41" s="130"/>
      <c r="I41" s="126"/>
      <c r="J41" s="122"/>
      <c r="K41" s="18">
        <f>IF(J41="","",IF(J41=-425000,"Correct!","Try again!"))</f>
      </c>
    </row>
    <row r="42" spans="1:11" ht="12">
      <c r="A42" s="221" t="s">
        <v>78</v>
      </c>
      <c r="B42" s="221"/>
      <c r="C42" s="113"/>
      <c r="D42" s="113"/>
      <c r="E42" s="43"/>
      <c r="F42" s="122"/>
      <c r="G42" s="22"/>
      <c r="H42" s="122"/>
      <c r="I42" s="122"/>
      <c r="J42" s="149"/>
      <c r="K42" s="18">
        <f>IF(J42="","",IF(J42=-425000,"Correct!","Try again!"))</f>
      </c>
    </row>
    <row r="43" spans="1:11" ht="12">
      <c r="A43" s="221" t="s">
        <v>75</v>
      </c>
      <c r="B43" s="221"/>
      <c r="C43" s="221"/>
      <c r="D43" s="113"/>
      <c r="E43" s="58"/>
      <c r="F43" s="127"/>
      <c r="G43" s="44"/>
      <c r="H43" s="127"/>
      <c r="I43" s="123"/>
      <c r="J43" s="148"/>
      <c r="K43" s="18">
        <f>IF(J43="","",IF(J43=10500,"Correct!","Try again!"))</f>
      </c>
    </row>
    <row r="44" spans="1:11" ht="12.75" thickBot="1">
      <c r="A44" s="221" t="s">
        <v>77</v>
      </c>
      <c r="B44" s="221"/>
      <c r="C44" s="113"/>
      <c r="D44" s="113"/>
      <c r="E44" s="59"/>
      <c r="F44" s="123"/>
      <c r="G44" s="49"/>
      <c r="H44" s="130"/>
      <c r="I44" s="126"/>
      <c r="J44" s="150"/>
      <c r="K44" s="18">
        <f>IF(J44="","",IF(J44=-414500,"Correct!","Try again!"))</f>
      </c>
    </row>
    <row r="45" spans="1:11" ht="12.75" thickTop="1">
      <c r="A45" s="220"/>
      <c r="B45" s="220"/>
      <c r="C45" s="115"/>
      <c r="D45" s="115"/>
      <c r="E45" s="11"/>
      <c r="F45" s="115"/>
      <c r="G45" s="11"/>
      <c r="H45" s="115"/>
      <c r="I45" s="115"/>
      <c r="J45" s="115"/>
      <c r="K45" s="18"/>
    </row>
    <row r="46" spans="1:11" ht="12">
      <c r="A46" s="220" t="s">
        <v>87</v>
      </c>
      <c r="B46" s="220"/>
      <c r="C46" s="116">
        <v>-1367000</v>
      </c>
      <c r="D46" s="116">
        <v>-340000</v>
      </c>
      <c r="E46" s="58"/>
      <c r="F46" s="127"/>
      <c r="G46" s="44"/>
      <c r="H46" s="127"/>
      <c r="I46" s="127"/>
      <c r="J46" s="134"/>
      <c r="K46" s="18">
        <f>IF(J46="","",IF(J46=-1353500,"Correct!","Try again!"))</f>
      </c>
    </row>
    <row r="47" spans="1:11" ht="12.75" customHeight="1">
      <c r="A47" s="220"/>
      <c r="B47" s="220"/>
      <c r="C47" s="116"/>
      <c r="D47" s="116"/>
      <c r="E47" s="44"/>
      <c r="F47" s="127"/>
      <c r="G47" s="44"/>
      <c r="H47" s="127"/>
      <c r="I47" s="123"/>
      <c r="J47" s="134"/>
      <c r="K47" s="18"/>
    </row>
    <row r="48" spans="1:11" ht="12">
      <c r="A48" s="220" t="s">
        <v>3</v>
      </c>
      <c r="B48" s="220"/>
      <c r="C48" s="115">
        <f>C41</f>
        <v>-428000</v>
      </c>
      <c r="D48" s="117">
        <v>-120000</v>
      </c>
      <c r="E48" s="51"/>
      <c r="F48" s="124"/>
      <c r="G48" s="51"/>
      <c r="H48" s="124"/>
      <c r="I48" s="124"/>
      <c r="J48" s="133"/>
      <c r="K48" s="18">
        <f>IF(J48="","",IF(J48=-414500,"Correct!","Try again!"))</f>
      </c>
    </row>
    <row r="49" spans="1:11" ht="12">
      <c r="A49" s="220" t="s">
        <v>4</v>
      </c>
      <c r="B49" s="220"/>
      <c r="C49" s="118">
        <v>-110000</v>
      </c>
      <c r="D49" s="118">
        <v>70000</v>
      </c>
      <c r="E49" s="59"/>
      <c r="F49" s="123"/>
      <c r="G49" s="57"/>
      <c r="H49" s="126"/>
      <c r="I49" s="135"/>
      <c r="J49" s="138"/>
      <c r="K49" s="18">
        <f>IF(J49="","",IF(J49=110000,"Correct!","Try again!"))</f>
      </c>
    </row>
    <row r="50" spans="1:11" ht="12.75" thickBot="1">
      <c r="A50" s="220" t="s">
        <v>88</v>
      </c>
      <c r="B50" s="220"/>
      <c r="C50" s="119">
        <f>C46+C48-C49</f>
        <v>-1685000</v>
      </c>
      <c r="D50" s="120">
        <f>SUM(D46:D49)</f>
        <v>-390000</v>
      </c>
      <c r="E50" s="11"/>
      <c r="F50" s="115"/>
      <c r="G50" s="11"/>
      <c r="H50" s="115"/>
      <c r="I50" s="115"/>
      <c r="J50" s="141"/>
      <c r="K50" s="18">
        <f>IF(J50="","",IF(J50=-1658000,"Correct!","Try again!"))</f>
      </c>
    </row>
    <row r="51" spans="1:12" ht="13.5" thickTop="1">
      <c r="A51" s="220"/>
      <c r="B51" s="220"/>
      <c r="C51" s="115"/>
      <c r="D51" s="115"/>
      <c r="E51" s="11"/>
      <c r="F51" s="115"/>
      <c r="G51" s="11"/>
      <c r="H51" s="115"/>
      <c r="I51" s="115"/>
      <c r="J51" s="115"/>
      <c r="K51" s="18"/>
      <c r="L51" s="6"/>
    </row>
    <row r="52" spans="1:12" ht="12.75">
      <c r="A52" s="220" t="s">
        <v>5</v>
      </c>
      <c r="B52" s="220"/>
      <c r="C52" s="116">
        <v>610000</v>
      </c>
      <c r="D52" s="116">
        <v>250000</v>
      </c>
      <c r="E52" s="55"/>
      <c r="F52" s="123"/>
      <c r="G52" s="56"/>
      <c r="H52" s="130"/>
      <c r="I52" s="123"/>
      <c r="J52" s="134"/>
      <c r="K52" s="18">
        <f>IF(J52="","",IF(J52=860000,"Correct!","Try again!"))</f>
      </c>
      <c r="L52" s="6"/>
    </row>
    <row r="53" spans="1:12" ht="12.75">
      <c r="A53" s="220" t="s">
        <v>130</v>
      </c>
      <c r="B53" s="220"/>
      <c r="C53" s="117">
        <v>702000</v>
      </c>
      <c r="D53" s="117"/>
      <c r="E53" s="57"/>
      <c r="F53" s="124"/>
      <c r="G53" s="58"/>
      <c r="H53" s="131"/>
      <c r="I53" s="124"/>
      <c r="J53" s="133"/>
      <c r="K53" s="18">
        <f>IF(J53="","",IF(J53=0,"Correct!","Try again!"))</f>
      </c>
      <c r="L53" s="6"/>
    </row>
    <row r="54" spans="1:11" ht="12">
      <c r="A54" s="220"/>
      <c r="B54" s="220"/>
      <c r="C54" s="117"/>
      <c r="D54" s="117"/>
      <c r="E54" s="51"/>
      <c r="F54" s="124"/>
      <c r="G54" s="59"/>
      <c r="H54" s="131"/>
      <c r="I54" s="124"/>
      <c r="J54" s="133"/>
      <c r="K54" s="18"/>
    </row>
    <row r="55" spans="1:11" ht="12">
      <c r="A55" s="220"/>
      <c r="B55" s="220"/>
      <c r="C55" s="117"/>
      <c r="D55" s="117"/>
      <c r="E55" s="51"/>
      <c r="F55" s="124"/>
      <c r="G55" s="59"/>
      <c r="H55" s="131"/>
      <c r="I55" s="124"/>
      <c r="J55" s="133"/>
      <c r="K55" s="18"/>
    </row>
    <row r="56" spans="1:11" ht="12">
      <c r="A56" s="220"/>
      <c r="B56" s="220"/>
      <c r="C56" s="117"/>
      <c r="D56" s="117"/>
      <c r="E56" s="51"/>
      <c r="F56" s="124"/>
      <c r="G56" s="46"/>
      <c r="H56" s="131"/>
      <c r="I56" s="124"/>
      <c r="J56" s="133"/>
      <c r="K56" s="18"/>
    </row>
    <row r="57" spans="1:11" ht="12">
      <c r="A57" s="220" t="s">
        <v>6</v>
      </c>
      <c r="B57" s="220"/>
      <c r="C57" s="117">
        <v>380000</v>
      </c>
      <c r="D57" s="117">
        <v>150000</v>
      </c>
      <c r="E57" s="45"/>
      <c r="F57" s="124"/>
      <c r="G57" s="46"/>
      <c r="H57" s="131"/>
      <c r="I57" s="124"/>
      <c r="J57" s="133"/>
      <c r="K57" s="18">
        <f>IF(J57="","",IF(J57=560000,"Correct!","Try again!"))</f>
      </c>
    </row>
    <row r="58" spans="1:11" ht="12">
      <c r="A58" s="220" t="s">
        <v>62</v>
      </c>
      <c r="B58" s="220"/>
      <c r="C58" s="117">
        <v>490000</v>
      </c>
      <c r="D58" s="117">
        <v>250000</v>
      </c>
      <c r="E58" s="45"/>
      <c r="F58" s="124"/>
      <c r="G58" s="46"/>
      <c r="H58" s="131"/>
      <c r="I58" s="124"/>
      <c r="J58" s="133"/>
      <c r="K58" s="18">
        <f>IF(J58="","",IF(J58=724000,"Correct!","Try again!"))</f>
      </c>
    </row>
    <row r="59" spans="1:11" ht="12">
      <c r="A59" s="220" t="s">
        <v>63</v>
      </c>
      <c r="B59" s="220"/>
      <c r="C59" s="117">
        <v>873000</v>
      </c>
      <c r="D59" s="117">
        <v>150000</v>
      </c>
      <c r="E59" s="45"/>
      <c r="F59" s="124"/>
      <c r="G59" s="46"/>
      <c r="H59" s="131"/>
      <c r="I59" s="124"/>
      <c r="J59" s="133"/>
      <c r="K59" s="18">
        <f>IF(J59="","",IF(J59=1047000,"Correct!","Try again!"))</f>
      </c>
    </row>
    <row r="60" spans="1:11" ht="12">
      <c r="A60" s="220" t="s">
        <v>73</v>
      </c>
      <c r="B60" s="220"/>
      <c r="C60" s="117"/>
      <c r="D60" s="117"/>
      <c r="E60" s="45"/>
      <c r="F60" s="124"/>
      <c r="G60" s="48"/>
      <c r="H60" s="131"/>
      <c r="I60" s="124"/>
      <c r="J60" s="133"/>
      <c r="K60" s="18">
        <f>IF(J60="","",IF(J60=40000,"Correct!","Try again!"))</f>
      </c>
    </row>
    <row r="61" spans="1:11" ht="12">
      <c r="A61" s="220" t="s">
        <v>71</v>
      </c>
      <c r="B61" s="220"/>
      <c r="C61" s="117"/>
      <c r="D61" s="117"/>
      <c r="E61" s="165"/>
      <c r="F61" s="128"/>
      <c r="G61" s="60"/>
      <c r="H61" s="132"/>
      <c r="I61" s="123"/>
      <c r="J61" s="135"/>
      <c r="K61" s="18">
        <f>IF(J61="","",IF(J61=90000,"Correct!","Try again!"))</f>
      </c>
    </row>
    <row r="62" spans="1:11" ht="12.75" thickBot="1">
      <c r="A62" s="220" t="s">
        <v>8</v>
      </c>
      <c r="B62" s="220"/>
      <c r="C62" s="119">
        <f>SUM(C52:C61)</f>
        <v>3055000</v>
      </c>
      <c r="D62" s="119">
        <f>SUM(D52:D61)</f>
        <v>800000</v>
      </c>
      <c r="E62" s="22"/>
      <c r="F62" s="117"/>
      <c r="G62" s="24"/>
      <c r="H62" s="117"/>
      <c r="I62" s="117"/>
      <c r="J62" s="141"/>
      <c r="K62" s="18">
        <f>IF(J62="","",IF(J62=3321000,"Correct!","Try again!"))</f>
      </c>
    </row>
    <row r="63" spans="1:11" ht="12.75" thickTop="1">
      <c r="A63" s="220"/>
      <c r="B63" s="220"/>
      <c r="C63" s="121"/>
      <c r="D63" s="121"/>
      <c r="E63" s="24"/>
      <c r="F63" s="117"/>
      <c r="G63" s="24"/>
      <c r="H63" s="117"/>
      <c r="I63" s="117"/>
      <c r="J63" s="121"/>
      <c r="K63" s="18"/>
    </row>
    <row r="64" spans="1:11" ht="12">
      <c r="A64" s="220" t="s">
        <v>42</v>
      </c>
      <c r="B64" s="220"/>
      <c r="C64" s="117">
        <v>-860000</v>
      </c>
      <c r="D64" s="117">
        <v>-230000</v>
      </c>
      <c r="E64" s="44"/>
      <c r="F64" s="127"/>
      <c r="G64" s="44"/>
      <c r="H64" s="133"/>
      <c r="I64" s="123"/>
      <c r="J64" s="133"/>
      <c r="K64" s="18">
        <f>IF(J64="","",IF(J64=-1078000,"Correct!","Try again!"))</f>
      </c>
    </row>
    <row r="65" spans="1:11" ht="12">
      <c r="A65" s="220" t="s">
        <v>9</v>
      </c>
      <c r="B65" s="220"/>
      <c r="C65" s="122">
        <v>-510000</v>
      </c>
      <c r="D65" s="117">
        <v>-180000</v>
      </c>
      <c r="E65" s="50"/>
      <c r="F65" s="124"/>
      <c r="G65" s="51"/>
      <c r="H65" s="131"/>
      <c r="I65" s="124"/>
      <c r="J65" s="133"/>
      <c r="K65" s="18">
        <f>IF(J65="","",IF(J65=-510000,"Correct!","Try again!"))</f>
      </c>
    </row>
    <row r="66" spans="1:11" ht="12">
      <c r="A66" s="220" t="s">
        <v>88</v>
      </c>
      <c r="B66" s="220"/>
      <c r="C66" s="122">
        <f>C50</f>
        <v>-1685000</v>
      </c>
      <c r="D66" s="117">
        <v>-390000</v>
      </c>
      <c r="E66" s="53"/>
      <c r="F66" s="124"/>
      <c r="G66" s="51"/>
      <c r="H66" s="131"/>
      <c r="I66" s="131"/>
      <c r="J66" s="133"/>
      <c r="K66" s="18">
        <f>IF(J66="","",IF(J66=-1658000,"Correct!","Try again!"))</f>
      </c>
    </row>
    <row r="67" spans="1:11" ht="12">
      <c r="A67" s="220" t="s">
        <v>74</v>
      </c>
      <c r="B67" s="220"/>
      <c r="C67" s="122"/>
      <c r="D67" s="122"/>
      <c r="E67" s="53"/>
      <c r="F67" s="147"/>
      <c r="G67" s="51"/>
      <c r="H67" s="131"/>
      <c r="I67" s="124"/>
      <c r="J67" s="131"/>
      <c r="K67" s="18">
        <f>IF(J67="","",IF(J67=57000,"Correct!","Try again!"))</f>
      </c>
    </row>
    <row r="68" spans="1:11" ht="12">
      <c r="A68" s="220"/>
      <c r="B68" s="220"/>
      <c r="C68" s="118"/>
      <c r="D68" s="118"/>
      <c r="E68" s="68"/>
      <c r="F68" s="142"/>
      <c r="G68" s="69"/>
      <c r="H68" s="142"/>
      <c r="I68" s="142"/>
      <c r="J68" s="140"/>
      <c r="K68" s="18">
        <f>IF(J68="","",IF(J68=-75000,"Correct!","Try again!"))</f>
      </c>
    </row>
    <row r="69" spans="1:11" ht="12.75" thickBot="1">
      <c r="A69" s="220"/>
      <c r="B69" s="220"/>
      <c r="C69" s="122"/>
      <c r="D69" s="122"/>
      <c r="E69" s="215"/>
      <c r="F69" s="219"/>
      <c r="G69" s="216"/>
      <c r="H69" s="219"/>
      <c r="I69" s="139"/>
      <c r="J69" s="219"/>
      <c r="K69" s="18"/>
    </row>
    <row r="70" spans="1:11" ht="14.25" thickBot="1" thickTop="1">
      <c r="A70" s="220" t="s">
        <v>11</v>
      </c>
      <c r="B70" s="220"/>
      <c r="C70" s="120">
        <f>SUM(C64:C67)</f>
        <v>-3055000</v>
      </c>
      <c r="D70" s="120">
        <f>SUM(D64:D67)</f>
        <v>-800000</v>
      </c>
      <c r="E70" s="24"/>
      <c r="F70" s="182"/>
      <c r="G70" s="24"/>
      <c r="H70" s="182"/>
      <c r="I70" s="23"/>
      <c r="J70" s="137"/>
      <c r="K70" s="18"/>
    </row>
    <row r="71" spans="1:11" ht="12.75" thickTop="1">
      <c r="A71" s="220"/>
      <c r="B71" s="220"/>
      <c r="C71" s="11"/>
      <c r="D71" s="11"/>
      <c r="E71" s="11"/>
      <c r="F71" s="19">
        <f>IF(F70="","",IF(F70=934500,"Correct!","Try again!"))</f>
      </c>
      <c r="G71" s="19"/>
      <c r="H71" s="19">
        <f>IF(H70="","",IF(H70=934500,"Correct!","Try again!"))</f>
      </c>
      <c r="I71" s="11"/>
      <c r="J71" s="19">
        <f>IF(J70="","",IF(J70=-3321000,"Correct!","Try again!"))</f>
      </c>
      <c r="K71" s="11"/>
    </row>
    <row r="72" spans="1:11" ht="12">
      <c r="A72" s="220" t="s">
        <v>29</v>
      </c>
      <c r="B72" s="220"/>
      <c r="C72" s="220"/>
      <c r="D72" s="11"/>
      <c r="E72" s="11"/>
      <c r="F72" s="23"/>
      <c r="G72" s="11"/>
      <c r="H72" s="23"/>
      <c r="I72" s="23"/>
      <c r="J72" s="11"/>
      <c r="K72" s="11"/>
    </row>
    <row r="73" spans="1:11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</sheetData>
  <sheetProtection password="C690" sheet="1" objects="1" scenarios="1" selectLockedCells="1"/>
  <mergeCells count="71">
    <mergeCell ref="A35:B35"/>
    <mergeCell ref="A48:B48"/>
    <mergeCell ref="A47:B47"/>
    <mergeCell ref="C3:D3"/>
    <mergeCell ref="C2:D2"/>
    <mergeCell ref="C1:D1"/>
    <mergeCell ref="A41:B41"/>
    <mergeCell ref="A40:B40"/>
    <mergeCell ref="A39:B39"/>
    <mergeCell ref="A38:B38"/>
    <mergeCell ref="A49:B49"/>
    <mergeCell ref="A37:B37"/>
    <mergeCell ref="A36:B36"/>
    <mergeCell ref="A46:B46"/>
    <mergeCell ref="A45:B45"/>
    <mergeCell ref="A44:B44"/>
    <mergeCell ref="A43:C43"/>
    <mergeCell ref="A42:B42"/>
    <mergeCell ref="A55:B55"/>
    <mergeCell ref="A54:B54"/>
    <mergeCell ref="A53:B53"/>
    <mergeCell ref="A52:B52"/>
    <mergeCell ref="A51:B51"/>
    <mergeCell ref="A50:B50"/>
    <mergeCell ref="A61:B61"/>
    <mergeCell ref="A60:B60"/>
    <mergeCell ref="A59:B59"/>
    <mergeCell ref="A58:B58"/>
    <mergeCell ref="A57:B57"/>
    <mergeCell ref="A56:B56"/>
    <mergeCell ref="A67:B67"/>
    <mergeCell ref="A66:B66"/>
    <mergeCell ref="A65:B65"/>
    <mergeCell ref="A64:B64"/>
    <mergeCell ref="A63:B63"/>
    <mergeCell ref="A62:B62"/>
    <mergeCell ref="A13:C13"/>
    <mergeCell ref="A12:C12"/>
    <mergeCell ref="A11:C11"/>
    <mergeCell ref="A10:C10"/>
    <mergeCell ref="A9:C9"/>
    <mergeCell ref="A72:C72"/>
    <mergeCell ref="A71:B71"/>
    <mergeCell ref="A70:B70"/>
    <mergeCell ref="A69:B69"/>
    <mergeCell ref="A68:B68"/>
    <mergeCell ref="A18:B18"/>
    <mergeCell ref="A17:C17"/>
    <mergeCell ref="A16:C16"/>
    <mergeCell ref="A15:C15"/>
    <mergeCell ref="A14:C14"/>
    <mergeCell ref="A19:B19"/>
    <mergeCell ref="A5:H5"/>
    <mergeCell ref="G22:H22"/>
    <mergeCell ref="A7:H7"/>
    <mergeCell ref="G18:H18"/>
    <mergeCell ref="G19:H19"/>
    <mergeCell ref="G21:H21"/>
    <mergeCell ref="G20:H20"/>
    <mergeCell ref="A22:B22"/>
    <mergeCell ref="A21:B21"/>
    <mergeCell ref="A20:B20"/>
    <mergeCell ref="A30:J30"/>
    <mergeCell ref="A29:J29"/>
    <mergeCell ref="A28:J28"/>
    <mergeCell ref="G25:H25"/>
    <mergeCell ref="G24:H24"/>
    <mergeCell ref="G23:H23"/>
    <mergeCell ref="A25:B25"/>
    <mergeCell ref="A24:B24"/>
    <mergeCell ref="A23:B23"/>
  </mergeCells>
  <dataValidations count="1">
    <dataValidation type="list" allowBlank="1" showInputMessage="1" showErrorMessage="1" sqref="E46:E49 G64:G69 G46:G49 E52:E61 G52:G61 E64:E69 G35:G44 E35:E44">
      <formula1>"[A], [*C], [D], [E], [ I ], [S]"</formula1>
    </dataValidation>
  </dataValidations>
  <printOptions horizontalCentered="1"/>
  <pageMargins left="0.25" right="0.25" top="1" bottom="1" header="0.5" footer="0.5"/>
  <pageSetup horizontalDpi="300" verticalDpi="300" orientation="portrait" scale="75" r:id="rId3"/>
  <rowBreaks count="1" manualBreakCount="1">
    <brk id="77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3" width="12.7109375" style="0" customWidth="1"/>
  </cols>
  <sheetData>
    <row r="1" spans="1:3" ht="12.75">
      <c r="A1" s="230" t="s">
        <v>134</v>
      </c>
      <c r="B1" s="230"/>
      <c r="C1" s="151"/>
    </row>
    <row r="3" spans="1:6" ht="12.75">
      <c r="A3" s="227" t="s">
        <v>98</v>
      </c>
      <c r="B3" s="227"/>
      <c r="C3" s="227"/>
      <c r="D3" s="1"/>
      <c r="E3" s="3">
        <v>0.9</v>
      </c>
      <c r="F3" s="2"/>
    </row>
    <row r="4" spans="1:6" ht="12.75">
      <c r="A4" s="227" t="s">
        <v>95</v>
      </c>
      <c r="B4" s="227"/>
      <c r="C4" s="227"/>
      <c r="D4" s="2"/>
      <c r="E4" s="2"/>
      <c r="F4" s="2"/>
    </row>
    <row r="5" spans="1:6" ht="12.75">
      <c r="A5" s="227" t="s">
        <v>96</v>
      </c>
      <c r="B5" s="227"/>
      <c r="C5" s="227"/>
      <c r="D5" s="2"/>
      <c r="E5" s="77">
        <v>603000</v>
      </c>
      <c r="F5" s="2"/>
    </row>
    <row r="6" spans="1:6" ht="12.75">
      <c r="A6" s="227" t="s">
        <v>99</v>
      </c>
      <c r="B6" s="227"/>
      <c r="C6" s="227"/>
      <c r="D6" s="2"/>
      <c r="E6" s="2"/>
      <c r="F6" s="2"/>
    </row>
    <row r="7" spans="1:6" ht="12.75">
      <c r="A7" s="226" t="s">
        <v>174</v>
      </c>
      <c r="B7" s="227"/>
      <c r="C7" s="227"/>
      <c r="D7" s="2"/>
      <c r="E7" s="76">
        <v>67000</v>
      </c>
      <c r="F7" s="2"/>
    </row>
    <row r="8" spans="1:6" ht="12.75">
      <c r="A8" s="226"/>
      <c r="B8" s="226"/>
      <c r="C8" s="226"/>
      <c r="D8" s="2"/>
      <c r="E8" s="4"/>
      <c r="F8" s="2"/>
    </row>
    <row r="9" spans="1:6" ht="12.75">
      <c r="A9" s="226" t="s">
        <v>173</v>
      </c>
      <c r="B9" s="227"/>
      <c r="C9" s="227"/>
      <c r="D9" s="2"/>
      <c r="E9" s="4"/>
      <c r="F9" s="2"/>
    </row>
    <row r="10" spans="1:6" ht="12.75">
      <c r="A10" s="227"/>
      <c r="B10" s="227"/>
      <c r="C10" s="227"/>
      <c r="D10" s="72" t="s">
        <v>43</v>
      </c>
      <c r="E10" s="73" t="s">
        <v>45</v>
      </c>
      <c r="F10" s="2"/>
    </row>
    <row r="11" spans="1:6" ht="12.75">
      <c r="A11" s="227"/>
      <c r="B11" s="227"/>
      <c r="C11" s="227"/>
      <c r="D11" s="74" t="s">
        <v>44</v>
      </c>
      <c r="E11" s="75" t="s">
        <v>44</v>
      </c>
      <c r="F11" s="2"/>
    </row>
    <row r="12" spans="1:6" ht="12.75">
      <c r="A12" s="227" t="s">
        <v>5</v>
      </c>
      <c r="B12" s="227"/>
      <c r="C12" s="227"/>
      <c r="D12" s="77">
        <v>160000</v>
      </c>
      <c r="E12" s="77">
        <v>160000</v>
      </c>
      <c r="F12" s="2"/>
    </row>
    <row r="13" spans="1:6" ht="12.75">
      <c r="A13" s="227" t="s">
        <v>6</v>
      </c>
      <c r="B13" s="227"/>
      <c r="C13" s="227"/>
      <c r="D13" s="79">
        <v>120000</v>
      </c>
      <c r="E13" s="79">
        <v>150000</v>
      </c>
      <c r="F13" s="2"/>
    </row>
    <row r="14" spans="1:6" ht="12.75">
      <c r="A14" s="227" t="s">
        <v>64</v>
      </c>
      <c r="B14" s="227"/>
      <c r="C14" s="227"/>
      <c r="D14" s="79">
        <v>220000</v>
      </c>
      <c r="E14" s="79">
        <v>200000</v>
      </c>
      <c r="F14" s="2"/>
    </row>
    <row r="15" spans="1:6" ht="12.75">
      <c r="A15" s="227" t="s">
        <v>65</v>
      </c>
      <c r="B15" s="227"/>
      <c r="C15" s="227"/>
      <c r="D15" s="79">
        <v>160000</v>
      </c>
      <c r="E15" s="79">
        <v>200000</v>
      </c>
      <c r="F15" s="2"/>
    </row>
    <row r="16" spans="1:6" ht="12.75">
      <c r="A16" s="227" t="s">
        <v>66</v>
      </c>
      <c r="B16" s="227"/>
      <c r="C16" s="227"/>
      <c r="D16" s="79">
        <v>0</v>
      </c>
      <c r="E16" s="79">
        <v>50000</v>
      </c>
      <c r="F16" s="2"/>
    </row>
    <row r="17" spans="1:6" ht="12.75">
      <c r="A17" s="226" t="s">
        <v>175</v>
      </c>
      <c r="B17" s="227"/>
      <c r="C17" s="227"/>
      <c r="D17" s="79">
        <v>-200000</v>
      </c>
      <c r="E17" s="79">
        <v>-180000</v>
      </c>
      <c r="F17" s="2"/>
    </row>
    <row r="18" spans="1:6" ht="12.75">
      <c r="A18" s="227" t="s">
        <v>9</v>
      </c>
      <c r="B18" s="227"/>
      <c r="C18" s="227"/>
      <c r="D18" s="79">
        <v>-180000</v>
      </c>
      <c r="E18" s="79"/>
      <c r="F18" s="2"/>
    </row>
    <row r="19" spans="1:6" ht="12.75">
      <c r="A19" s="227" t="s">
        <v>112</v>
      </c>
      <c r="B19" s="227"/>
      <c r="C19" s="227"/>
      <c r="D19" s="79">
        <v>-280000</v>
      </c>
      <c r="E19" s="79"/>
      <c r="F19" s="2"/>
    </row>
    <row r="20" spans="1:6" ht="12.75">
      <c r="A20" s="226"/>
      <c r="B20" s="226"/>
      <c r="C20" s="226"/>
      <c r="D20" s="2"/>
      <c r="E20" s="2"/>
      <c r="F20" s="2"/>
    </row>
    <row r="21" spans="1:6" ht="12.75">
      <c r="A21" s="229" t="s">
        <v>176</v>
      </c>
      <c r="B21" s="229"/>
      <c r="C21" s="229"/>
      <c r="D21" s="229"/>
      <c r="E21" s="229"/>
      <c r="F21" s="2"/>
    </row>
    <row r="22" spans="1:6" ht="12.75">
      <c r="A22" s="228">
        <v>41639</v>
      </c>
      <c r="B22" s="228"/>
      <c r="C22" s="228"/>
      <c r="D22" s="228"/>
      <c r="E22" s="228"/>
      <c r="F22" s="2"/>
    </row>
    <row r="23" spans="1:6" ht="12.75">
      <c r="A23" s="168"/>
      <c r="B23" s="168"/>
      <c r="C23" s="168"/>
      <c r="D23" s="2"/>
      <c r="E23" s="2"/>
      <c r="F23" s="2"/>
    </row>
    <row r="24" spans="1:6" ht="12.75">
      <c r="A24" s="226"/>
      <c r="B24" s="226"/>
      <c r="C24" s="226"/>
      <c r="D24" s="72" t="s">
        <v>97</v>
      </c>
      <c r="E24" s="72" t="s">
        <v>100</v>
      </c>
      <c r="F24" s="2"/>
    </row>
    <row r="25" spans="1:6" ht="12.75">
      <c r="A25" s="226"/>
      <c r="B25" s="226"/>
      <c r="C25" s="226"/>
      <c r="D25" s="72" t="s">
        <v>36</v>
      </c>
      <c r="E25" s="72" t="s">
        <v>36</v>
      </c>
      <c r="F25" s="2"/>
    </row>
    <row r="26" spans="1:6" ht="12.75">
      <c r="A26" s="265" t="s">
        <v>67</v>
      </c>
      <c r="B26" s="265"/>
      <c r="C26" s="265"/>
      <c r="D26" s="42"/>
      <c r="E26" s="42"/>
      <c r="F26" s="2"/>
    </row>
    <row r="27" spans="1:6" ht="12.75">
      <c r="A27" s="226" t="s">
        <v>5</v>
      </c>
      <c r="B27" s="226"/>
      <c r="C27" s="226"/>
      <c r="D27" s="82">
        <v>610000</v>
      </c>
      <c r="E27" s="82">
        <v>250000</v>
      </c>
      <c r="F27" s="2"/>
    </row>
    <row r="28" spans="1:6" ht="12.75">
      <c r="A28" s="226" t="s">
        <v>6</v>
      </c>
      <c r="B28" s="226"/>
      <c r="C28" s="226"/>
      <c r="D28" s="81">
        <v>380000</v>
      </c>
      <c r="E28" s="81">
        <v>150000</v>
      </c>
      <c r="F28" s="2"/>
    </row>
    <row r="29" spans="1:6" ht="12.75">
      <c r="A29" s="226" t="s">
        <v>62</v>
      </c>
      <c r="B29" s="226"/>
      <c r="C29" s="226"/>
      <c r="D29" s="81">
        <v>490000</v>
      </c>
      <c r="E29" s="81">
        <v>250000</v>
      </c>
      <c r="F29" s="2"/>
    </row>
    <row r="30" spans="1:6" ht="12.75">
      <c r="A30" s="226" t="s">
        <v>63</v>
      </c>
      <c r="B30" s="226"/>
      <c r="C30" s="226"/>
      <c r="D30" s="81">
        <v>873000</v>
      </c>
      <c r="E30" s="81">
        <v>150000</v>
      </c>
      <c r="F30" s="2"/>
    </row>
    <row r="31" spans="1:6" ht="12.75">
      <c r="A31" s="226" t="s">
        <v>101</v>
      </c>
      <c r="B31" s="226"/>
      <c r="C31" s="226"/>
      <c r="D31" s="81">
        <v>702000</v>
      </c>
      <c r="E31" s="81">
        <v>0</v>
      </c>
      <c r="F31" s="2"/>
    </row>
    <row r="32" spans="1:6" ht="12.75">
      <c r="A32" s="226" t="s">
        <v>1</v>
      </c>
      <c r="B32" s="226"/>
      <c r="C32" s="226"/>
      <c r="D32" s="81">
        <v>480000</v>
      </c>
      <c r="E32" s="81">
        <v>90000</v>
      </c>
      <c r="F32" s="2"/>
    </row>
    <row r="33" spans="1:6" ht="12.75">
      <c r="A33" s="226" t="s">
        <v>2</v>
      </c>
      <c r="B33" s="226"/>
      <c r="C33" s="226"/>
      <c r="D33" s="81">
        <v>100000</v>
      </c>
      <c r="E33" s="81">
        <v>55000</v>
      </c>
      <c r="F33" s="2"/>
    </row>
    <row r="34" spans="1:6" ht="12.75">
      <c r="A34" s="226" t="s">
        <v>48</v>
      </c>
      <c r="B34" s="226"/>
      <c r="C34" s="226"/>
      <c r="D34" s="81">
        <v>40000</v>
      </c>
      <c r="E34" s="81">
        <v>15000</v>
      </c>
      <c r="F34" s="2"/>
    </row>
    <row r="35" spans="1:6" ht="12.75">
      <c r="A35" s="226" t="s">
        <v>4</v>
      </c>
      <c r="B35" s="226"/>
      <c r="C35" s="226"/>
      <c r="D35" s="81">
        <v>110000</v>
      </c>
      <c r="E35" s="81">
        <v>70000</v>
      </c>
      <c r="F35" s="2"/>
    </row>
    <row r="36" spans="1:6" ht="13.5" thickBot="1">
      <c r="A36" s="226" t="s">
        <v>177</v>
      </c>
      <c r="B36" s="226"/>
      <c r="C36" s="226"/>
      <c r="D36" s="83">
        <f>SUM(D27:D35)</f>
        <v>3785000</v>
      </c>
      <c r="E36" s="83">
        <f>SUM(E27:E35)</f>
        <v>1030000</v>
      </c>
      <c r="F36" s="2"/>
    </row>
    <row r="37" spans="1:6" ht="13.5" thickTop="1">
      <c r="A37" s="226"/>
      <c r="B37" s="226"/>
      <c r="C37" s="226"/>
      <c r="D37" s="5"/>
      <c r="E37" s="5"/>
      <c r="F37" s="2"/>
    </row>
    <row r="38" spans="1:6" ht="12.75">
      <c r="A38" s="265" t="s">
        <v>68</v>
      </c>
      <c r="B38" s="265"/>
      <c r="C38" s="265"/>
      <c r="D38" s="5"/>
      <c r="E38" s="5"/>
      <c r="F38" s="2"/>
    </row>
    <row r="39" spans="1:6" ht="12.75">
      <c r="A39" s="227" t="s">
        <v>102</v>
      </c>
      <c r="B39" s="227"/>
      <c r="C39" s="227"/>
      <c r="D39" s="85">
        <v>860000</v>
      </c>
      <c r="E39" s="85">
        <v>230000</v>
      </c>
      <c r="F39" s="2"/>
    </row>
    <row r="40" spans="1:6" ht="12.75">
      <c r="A40" s="227" t="s">
        <v>9</v>
      </c>
      <c r="B40" s="227"/>
      <c r="C40" s="227"/>
      <c r="D40" s="81">
        <v>510000</v>
      </c>
      <c r="E40" s="81">
        <v>180000</v>
      </c>
      <c r="F40" s="2"/>
    </row>
    <row r="41" spans="1:6" ht="12.75">
      <c r="A41" s="226" t="s">
        <v>169</v>
      </c>
      <c r="B41" s="227"/>
      <c r="C41" s="227"/>
      <c r="D41" s="81">
        <v>1367000</v>
      </c>
      <c r="E41" s="81">
        <v>340000</v>
      </c>
      <c r="F41" s="2"/>
    </row>
    <row r="42" spans="1:6" ht="12.75">
      <c r="A42" s="227" t="s">
        <v>0</v>
      </c>
      <c r="B42" s="227"/>
      <c r="C42" s="227"/>
      <c r="D42" s="81">
        <v>940000</v>
      </c>
      <c r="E42" s="81">
        <v>280000</v>
      </c>
      <c r="F42" s="2"/>
    </row>
    <row r="43" spans="1:6" ht="12.75">
      <c r="A43" s="227" t="s">
        <v>69</v>
      </c>
      <c r="B43" s="227"/>
      <c r="C43" s="227"/>
      <c r="D43" s="81">
        <v>108000</v>
      </c>
      <c r="E43" s="81">
        <v>0</v>
      </c>
      <c r="F43" s="2"/>
    </row>
    <row r="44" spans="1:6" ht="13.5" thickBot="1">
      <c r="A44" s="226" t="s">
        <v>178</v>
      </c>
      <c r="B44" s="227"/>
      <c r="C44" s="227"/>
      <c r="D44" s="83">
        <f>SUM(D39:D43)</f>
        <v>3785000</v>
      </c>
      <c r="E44" s="83">
        <f>SUM(E39:E43)</f>
        <v>1030000</v>
      </c>
      <c r="F44" s="2"/>
    </row>
    <row r="45" spans="1:6" ht="13.5" thickTop="1">
      <c r="A45" s="2"/>
      <c r="B45" s="2"/>
      <c r="C45" s="2"/>
      <c r="D45" s="2"/>
      <c r="E45" s="2"/>
      <c r="F45" s="2"/>
    </row>
  </sheetData>
  <sheetProtection password="C690" sheet="1" objects="1" scenarios="1" selectLockedCells="1" selectUnlockedCells="1"/>
  <mergeCells count="42">
    <mergeCell ref="A9:C9"/>
    <mergeCell ref="A8:C8"/>
    <mergeCell ref="A6:C6"/>
    <mergeCell ref="A5:C5"/>
    <mergeCell ref="A4:C4"/>
    <mergeCell ref="A3:C3"/>
    <mergeCell ref="A7:C7"/>
    <mergeCell ref="A15:C15"/>
    <mergeCell ref="A14:C14"/>
    <mergeCell ref="A13:C13"/>
    <mergeCell ref="A12:C12"/>
    <mergeCell ref="A11:C11"/>
    <mergeCell ref="A10:C10"/>
    <mergeCell ref="A20:C20"/>
    <mergeCell ref="A19:C19"/>
    <mergeCell ref="A18:C18"/>
    <mergeCell ref="A17:C17"/>
    <mergeCell ref="A16:C16"/>
    <mergeCell ref="A22:E22"/>
    <mergeCell ref="A21:E21"/>
    <mergeCell ref="A29:C29"/>
    <mergeCell ref="A28:C28"/>
    <mergeCell ref="A27:C27"/>
    <mergeCell ref="A26:C26"/>
    <mergeCell ref="A25:C25"/>
    <mergeCell ref="A24:C24"/>
    <mergeCell ref="A35:C35"/>
    <mergeCell ref="A34:C34"/>
    <mergeCell ref="A33:C33"/>
    <mergeCell ref="A32:C32"/>
    <mergeCell ref="A31:C31"/>
    <mergeCell ref="A30:C30"/>
    <mergeCell ref="A1:B1"/>
    <mergeCell ref="A44:C44"/>
    <mergeCell ref="A43:C43"/>
    <mergeCell ref="A42:C42"/>
    <mergeCell ref="A41:C41"/>
    <mergeCell ref="A40:C40"/>
    <mergeCell ref="A39:C39"/>
    <mergeCell ref="A38:C38"/>
    <mergeCell ref="A37:C37"/>
    <mergeCell ref="A36:C3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1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6" width="12.7109375" style="8" customWidth="1"/>
    <col min="7" max="7" width="3.7109375" style="8" customWidth="1"/>
    <col min="8" max="8" width="12.7109375" style="8" customWidth="1"/>
    <col min="9" max="9" width="3.7109375" style="8" customWidth="1"/>
    <col min="10" max="13" width="12.7109375" style="8" customWidth="1"/>
    <col min="14" max="32" width="12.7109375" style="0" customWidth="1"/>
  </cols>
  <sheetData>
    <row r="1" spans="2:19" ht="12.75">
      <c r="B1" s="9" t="s">
        <v>12</v>
      </c>
      <c r="C1" s="224"/>
      <c r="D1" s="224"/>
      <c r="G1" s="153"/>
      <c r="H1" s="153"/>
      <c r="I1" s="153"/>
      <c r="N1" s="169"/>
      <c r="O1" s="169"/>
      <c r="P1" s="169"/>
      <c r="Q1" s="169"/>
      <c r="R1" s="169"/>
      <c r="S1" s="169"/>
    </row>
    <row r="2" spans="2:19" ht="12.75">
      <c r="B2" s="9" t="s">
        <v>13</v>
      </c>
      <c r="C2" s="224"/>
      <c r="D2" s="224"/>
      <c r="G2" s="153"/>
      <c r="H2" s="153"/>
      <c r="I2" s="153"/>
      <c r="N2" s="169"/>
      <c r="O2" s="169"/>
      <c r="P2" s="169"/>
      <c r="Q2" s="169"/>
      <c r="R2" s="169"/>
      <c r="S2" s="169"/>
    </row>
    <row r="3" spans="3:19" ht="12.75">
      <c r="C3" s="225" t="s">
        <v>180</v>
      </c>
      <c r="D3" s="225"/>
      <c r="G3" s="152"/>
      <c r="H3" s="152"/>
      <c r="I3" s="152"/>
      <c r="N3" s="169"/>
      <c r="O3" s="169"/>
      <c r="P3" s="169"/>
      <c r="Q3" s="169"/>
      <c r="R3" s="169"/>
      <c r="S3" s="169"/>
    </row>
    <row r="4" spans="14:19" ht="12.75">
      <c r="N4" s="169"/>
      <c r="O4" s="169"/>
      <c r="P4" s="169"/>
      <c r="Q4" s="169"/>
      <c r="R4" s="169"/>
      <c r="S4" s="169"/>
    </row>
    <row r="5" spans="1:19" ht="12.75">
      <c r="A5" s="186" t="s">
        <v>181</v>
      </c>
      <c r="B5" s="183"/>
      <c r="C5" s="183"/>
      <c r="D5" s="183"/>
      <c r="E5" s="183"/>
      <c r="F5" s="183"/>
      <c r="G5" s="184"/>
      <c r="H5" s="184"/>
      <c r="I5" s="183"/>
      <c r="J5" s="183"/>
      <c r="K5" s="183"/>
      <c r="L5" s="185"/>
      <c r="M5" s="185"/>
      <c r="N5" s="169"/>
      <c r="O5" s="169"/>
      <c r="P5" s="169"/>
      <c r="Q5" s="169"/>
      <c r="R5" s="169"/>
      <c r="S5" s="169"/>
    </row>
    <row r="6" spans="1:19" ht="12.75">
      <c r="A6" s="222" t="s">
        <v>205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11"/>
      <c r="N6" s="169"/>
      <c r="O6" s="169"/>
      <c r="P6" s="169"/>
      <c r="Q6" s="169"/>
      <c r="R6" s="169"/>
      <c r="S6" s="169"/>
    </row>
    <row r="7" spans="1:19" ht="12.75">
      <c r="A7" s="222" t="s">
        <v>76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11"/>
      <c r="N7" s="169"/>
      <c r="O7" s="169"/>
      <c r="P7" s="169"/>
      <c r="Q7" s="169"/>
      <c r="R7" s="169"/>
      <c r="S7" s="169"/>
    </row>
    <row r="8" spans="1:19" ht="12.75">
      <c r="A8" s="222" t="s">
        <v>206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11"/>
      <c r="N8" s="169"/>
      <c r="O8" s="169"/>
      <c r="P8" s="169"/>
      <c r="Q8" s="169"/>
      <c r="R8" s="169"/>
      <c r="S8" s="169"/>
    </row>
    <row r="9" spans="1:19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1"/>
      <c r="N9" s="169"/>
      <c r="O9" s="169"/>
      <c r="P9" s="169"/>
      <c r="Q9" s="169"/>
      <c r="R9" s="169"/>
      <c r="S9" s="169"/>
    </row>
    <row r="10" spans="1:19" ht="12.75">
      <c r="A10" s="105"/>
      <c r="B10" s="105"/>
      <c r="C10" s="105"/>
      <c r="D10" s="105"/>
      <c r="E10" s="20"/>
      <c r="F10" s="20"/>
      <c r="G10" s="20"/>
      <c r="H10" s="20"/>
      <c r="I10" s="20"/>
      <c r="J10" s="106"/>
      <c r="K10" s="71" t="s">
        <v>57</v>
      </c>
      <c r="L10" s="106"/>
      <c r="M10" s="11"/>
      <c r="N10" s="169"/>
      <c r="O10" s="169"/>
      <c r="P10" s="169"/>
      <c r="Q10" s="169"/>
      <c r="R10" s="169"/>
      <c r="S10" s="169"/>
    </row>
    <row r="11" spans="1:19" ht="12.75">
      <c r="A11" s="106"/>
      <c r="B11" s="106"/>
      <c r="C11" s="106"/>
      <c r="D11" s="106"/>
      <c r="E11" s="71" t="s">
        <v>186</v>
      </c>
      <c r="F11" s="71" t="s">
        <v>183</v>
      </c>
      <c r="G11" s="145"/>
      <c r="H11" s="266" t="s">
        <v>20</v>
      </c>
      <c r="I11" s="266"/>
      <c r="J11" s="266"/>
      <c r="K11" s="108" t="s">
        <v>58</v>
      </c>
      <c r="L11" s="71" t="s">
        <v>21</v>
      </c>
      <c r="M11" s="11"/>
      <c r="N11" s="169"/>
      <c r="O11" s="169"/>
      <c r="P11" s="169"/>
      <c r="Q11" s="169"/>
      <c r="R11" s="169"/>
      <c r="S11" s="169"/>
    </row>
    <row r="12" spans="1:19" ht="12.75">
      <c r="A12" s="109" t="s">
        <v>22</v>
      </c>
      <c r="B12" s="109"/>
      <c r="C12" s="109"/>
      <c r="D12" s="109"/>
      <c r="E12" s="109" t="s">
        <v>34</v>
      </c>
      <c r="F12" s="109" t="s">
        <v>196</v>
      </c>
      <c r="G12" s="111"/>
      <c r="H12" s="109" t="s">
        <v>23</v>
      </c>
      <c r="I12" s="111"/>
      <c r="J12" s="109" t="s">
        <v>24</v>
      </c>
      <c r="K12" s="109" t="s">
        <v>54</v>
      </c>
      <c r="L12" s="109" t="s">
        <v>25</v>
      </c>
      <c r="M12" s="11"/>
      <c r="N12" s="169"/>
      <c r="O12" s="169"/>
      <c r="P12" s="169"/>
      <c r="Q12" s="169"/>
      <c r="R12" s="169"/>
      <c r="S12" s="169"/>
    </row>
    <row r="13" spans="1:19" ht="12.75">
      <c r="A13" s="226" t="s">
        <v>0</v>
      </c>
      <c r="B13" s="226"/>
      <c r="C13" s="226"/>
      <c r="D13" s="226"/>
      <c r="E13" s="188">
        <v>-402000</v>
      </c>
      <c r="F13" s="188">
        <v>-300000</v>
      </c>
      <c r="G13" s="55"/>
      <c r="H13" s="123"/>
      <c r="I13" s="55"/>
      <c r="J13" s="130"/>
      <c r="K13" s="123"/>
      <c r="L13" s="134"/>
      <c r="M13" s="187">
        <f>IF(L13="","",IF(L13=-702000,"Correct!","Try again!"))</f>
      </c>
      <c r="N13" s="169"/>
      <c r="O13" s="169"/>
      <c r="P13" s="169"/>
      <c r="Q13" s="169"/>
      <c r="R13" s="169"/>
      <c r="S13" s="169"/>
    </row>
    <row r="14" spans="1:19" ht="12.75">
      <c r="A14" s="226" t="s">
        <v>197</v>
      </c>
      <c r="B14" s="226"/>
      <c r="C14" s="226"/>
      <c r="D14" s="226"/>
      <c r="E14" s="81">
        <v>200000</v>
      </c>
      <c r="F14" s="81">
        <v>120000</v>
      </c>
      <c r="G14" s="51"/>
      <c r="H14" s="124"/>
      <c r="I14" s="51"/>
      <c r="J14" s="131"/>
      <c r="K14" s="124"/>
      <c r="L14" s="134"/>
      <c r="M14" s="187">
        <f>IF(L14="","",IF(L14=340000,"Correct!","Try again!"))</f>
      </c>
      <c r="N14" s="169"/>
      <c r="O14" s="169"/>
      <c r="P14" s="169"/>
      <c r="Q14" s="169"/>
      <c r="R14" s="169"/>
      <c r="S14" s="169"/>
    </row>
    <row r="15" spans="1:19" ht="12.75">
      <c r="A15" s="226" t="s">
        <v>198</v>
      </c>
      <c r="B15" s="226"/>
      <c r="C15" s="226"/>
      <c r="D15" s="226"/>
      <c r="E15" s="81">
        <v>-144000</v>
      </c>
      <c r="F15" s="81">
        <v>0</v>
      </c>
      <c r="G15" s="50"/>
      <c r="H15" s="191"/>
      <c r="I15" s="50"/>
      <c r="J15" s="128"/>
      <c r="K15" s="126"/>
      <c r="L15" s="190"/>
      <c r="M15" s="187">
        <f>IF(L15="","",IF(L15=0,"Correct!","Try again!"))</f>
      </c>
      <c r="N15" s="169"/>
      <c r="O15" s="169"/>
      <c r="P15" s="169"/>
      <c r="Q15" s="169"/>
      <c r="R15" s="169"/>
      <c r="S15" s="169"/>
    </row>
    <row r="16" spans="1:19" ht="13.5" thickBot="1">
      <c r="A16" s="226" t="s">
        <v>90</v>
      </c>
      <c r="B16" s="226"/>
      <c r="C16" s="226"/>
      <c r="D16" s="226"/>
      <c r="E16" s="189">
        <f>SUM(E13:E15)</f>
        <v>-346000</v>
      </c>
      <c r="F16" s="189">
        <f>SUM(F13:F15)</f>
        <v>-180000</v>
      </c>
      <c r="G16" s="208"/>
      <c r="H16" s="209"/>
      <c r="I16" s="209"/>
      <c r="J16" s="209"/>
      <c r="K16" s="209"/>
      <c r="L16" s="209"/>
      <c r="M16" s="187">
        <f>IF(L16="","",IF(L16=5000,"Correct!","Try again!"))</f>
      </c>
      <c r="N16" s="169"/>
      <c r="O16" s="169"/>
      <c r="P16" s="169"/>
      <c r="Q16" s="169"/>
      <c r="R16" s="169"/>
      <c r="S16" s="169"/>
    </row>
    <row r="17" spans="1:19" ht="13.5" thickTop="1">
      <c r="A17" s="221" t="s">
        <v>78</v>
      </c>
      <c r="B17" s="221"/>
      <c r="C17" s="177"/>
      <c r="D17" s="177"/>
      <c r="E17" s="113"/>
      <c r="F17" s="113"/>
      <c r="G17" s="208"/>
      <c r="H17" s="209"/>
      <c r="I17" s="209"/>
      <c r="J17" s="209"/>
      <c r="K17" s="209"/>
      <c r="L17" s="172"/>
      <c r="M17" s="187">
        <f>IF(L17="","",IF(L17=-362000,"Correct!","Try again!"))</f>
      </c>
      <c r="N17" s="169"/>
      <c r="O17" s="169"/>
      <c r="P17" s="169"/>
      <c r="Q17" s="169"/>
      <c r="R17" s="169"/>
      <c r="S17" s="169"/>
    </row>
    <row r="18" spans="1:19" ht="12.75">
      <c r="A18" s="221" t="s">
        <v>207</v>
      </c>
      <c r="B18" s="221"/>
      <c r="C18" s="177"/>
      <c r="D18" s="177"/>
      <c r="E18" s="113"/>
      <c r="F18" s="113"/>
      <c r="G18" s="59"/>
      <c r="H18" s="123"/>
      <c r="I18" s="192"/>
      <c r="J18" s="130"/>
      <c r="K18" s="130"/>
      <c r="L18" s="190"/>
      <c r="M18" s="187">
        <f>IF(L18="","",IF(L18=16000,"Correct!","Try again!"))</f>
      </c>
      <c r="N18" s="169"/>
      <c r="O18" s="169"/>
      <c r="P18" s="169"/>
      <c r="Q18" s="169"/>
      <c r="R18" s="169"/>
      <c r="S18" s="169"/>
    </row>
    <row r="19" spans="1:19" ht="13.5" thickBot="1">
      <c r="A19" s="221" t="s">
        <v>210</v>
      </c>
      <c r="B19" s="221"/>
      <c r="C19" s="177"/>
      <c r="D19" s="177"/>
      <c r="E19" s="113"/>
      <c r="F19" s="113"/>
      <c r="G19" s="208"/>
      <c r="H19" s="209"/>
      <c r="I19" s="209"/>
      <c r="J19" s="209"/>
      <c r="K19" s="209"/>
      <c r="L19" s="141"/>
      <c r="M19" s="187">
        <f>IF(L19="","",IF(L19=-346000,"Correct!","Try again!"))</f>
      </c>
      <c r="N19" s="169"/>
      <c r="O19" s="169"/>
      <c r="P19" s="169"/>
      <c r="Q19" s="169"/>
      <c r="R19" s="169"/>
      <c r="S19" s="169"/>
    </row>
    <row r="20" spans="1:19" ht="13.5" thickTop="1">
      <c r="A20" s="220"/>
      <c r="B20" s="220"/>
      <c r="C20" s="167"/>
      <c r="D20" s="167"/>
      <c r="E20" s="161"/>
      <c r="F20" s="161"/>
      <c r="G20" s="12"/>
      <c r="H20" s="210"/>
      <c r="I20" s="12"/>
      <c r="J20" s="210"/>
      <c r="K20" s="210"/>
      <c r="L20" s="210"/>
      <c r="M20" s="187"/>
      <c r="N20" s="169"/>
      <c r="O20" s="169"/>
      <c r="P20" s="169"/>
      <c r="Q20" s="169"/>
      <c r="R20" s="169"/>
      <c r="S20" s="169"/>
    </row>
    <row r="21" spans="1:19" ht="12.75">
      <c r="A21" s="226" t="s">
        <v>87</v>
      </c>
      <c r="B21" s="227"/>
      <c r="C21" s="227"/>
      <c r="D21" s="227"/>
      <c r="E21" s="81">
        <v>-797000</v>
      </c>
      <c r="F21" s="81">
        <v>-500000</v>
      </c>
      <c r="G21" s="58"/>
      <c r="H21" s="127"/>
      <c r="I21" s="44"/>
      <c r="J21" s="127"/>
      <c r="K21" s="127"/>
      <c r="L21" s="134"/>
      <c r="M21" s="187">
        <f>IF(L21="","",IF(L21=-797000,"Correct!","Try again!"))</f>
      </c>
      <c r="N21" s="169"/>
      <c r="O21" s="169"/>
      <c r="P21" s="169"/>
      <c r="Q21" s="169"/>
      <c r="R21" s="169"/>
      <c r="S21" s="169"/>
    </row>
    <row r="22" spans="1:19" ht="12.75">
      <c r="A22" s="227" t="s">
        <v>3</v>
      </c>
      <c r="B22" s="227"/>
      <c r="C22" s="227"/>
      <c r="D22" s="227"/>
      <c r="E22" s="81">
        <v>-346000</v>
      </c>
      <c r="F22" s="81">
        <v>-180000</v>
      </c>
      <c r="G22" s="44"/>
      <c r="H22" s="127"/>
      <c r="I22" s="44"/>
      <c r="J22" s="127"/>
      <c r="K22" s="123"/>
      <c r="L22" s="134"/>
      <c r="M22" s="187">
        <f>IF(L22="","",IF(L22=-346000,"Correct!","Try again!"))</f>
      </c>
      <c r="N22" s="169"/>
      <c r="O22" s="169"/>
      <c r="P22" s="169"/>
      <c r="Q22" s="169"/>
      <c r="R22" s="169"/>
      <c r="S22" s="169"/>
    </row>
    <row r="23" spans="1:19" ht="12.75">
      <c r="A23" s="226" t="s">
        <v>4</v>
      </c>
      <c r="B23" s="227"/>
      <c r="C23" s="227"/>
      <c r="D23" s="227"/>
      <c r="E23" s="81">
        <v>143000</v>
      </c>
      <c r="F23" s="81">
        <v>60000</v>
      </c>
      <c r="G23" s="61"/>
      <c r="H23" s="126"/>
      <c r="I23" s="61"/>
      <c r="J23" s="126"/>
      <c r="K23" s="126"/>
      <c r="L23" s="173"/>
      <c r="M23" s="187">
        <f>IF(L23="","",IF(L23=143000,"Correct!","Try again!"))</f>
      </c>
      <c r="N23" s="169"/>
      <c r="O23" s="169"/>
      <c r="P23" s="169"/>
      <c r="Q23" s="169"/>
      <c r="R23" s="169"/>
      <c r="S23" s="169"/>
    </row>
    <row r="24" spans="1:19" ht="13.5" thickBot="1">
      <c r="A24" s="226" t="s">
        <v>92</v>
      </c>
      <c r="B24" s="227"/>
      <c r="C24" s="227"/>
      <c r="D24" s="227"/>
      <c r="E24" s="189">
        <f>SUM(E21:E23)</f>
        <v>-1000000</v>
      </c>
      <c r="F24" s="189">
        <f>SUM(F21:F23)</f>
        <v>-620000</v>
      </c>
      <c r="G24" s="208"/>
      <c r="H24" s="209"/>
      <c r="I24" s="209"/>
      <c r="J24" s="209"/>
      <c r="K24" s="209"/>
      <c r="L24" s="141"/>
      <c r="M24" s="187">
        <f>IF(L24="","",IF(L24=-1000000,"Correct!","Try again!"))</f>
      </c>
      <c r="N24" s="169"/>
      <c r="O24" s="169"/>
      <c r="P24" s="169"/>
      <c r="Q24" s="169"/>
      <c r="R24" s="169"/>
      <c r="S24" s="169"/>
    </row>
    <row r="25" spans="1:19" ht="13.5" thickTop="1">
      <c r="A25" s="220"/>
      <c r="B25" s="220"/>
      <c r="C25" s="167"/>
      <c r="D25" s="167"/>
      <c r="E25" s="115"/>
      <c r="F25" s="115"/>
      <c r="G25" s="12"/>
      <c r="H25" s="210"/>
      <c r="I25" s="12"/>
      <c r="J25" s="210"/>
      <c r="K25" s="210"/>
      <c r="L25" s="210"/>
      <c r="M25" s="187"/>
      <c r="N25" s="169"/>
      <c r="O25" s="169"/>
      <c r="P25" s="169"/>
      <c r="Q25" s="169"/>
      <c r="R25" s="169"/>
      <c r="S25" s="169"/>
    </row>
    <row r="26" spans="1:19" ht="12.75">
      <c r="A26" s="227" t="s">
        <v>5</v>
      </c>
      <c r="B26" s="227"/>
      <c r="C26" s="227"/>
      <c r="D26" s="227"/>
      <c r="E26" s="188">
        <v>224000</v>
      </c>
      <c r="F26" s="188">
        <v>190000</v>
      </c>
      <c r="G26" s="193"/>
      <c r="H26" s="194"/>
      <c r="I26" s="195"/>
      <c r="J26" s="194"/>
      <c r="K26" s="196"/>
      <c r="L26" s="134"/>
      <c r="M26" s="187">
        <f>IF(L26="","",IF(L26=414000,"Correct!","Try again!"))</f>
      </c>
      <c r="N26" s="169"/>
      <c r="O26" s="169"/>
      <c r="P26" s="169"/>
      <c r="Q26" s="169"/>
      <c r="R26" s="169"/>
      <c r="S26" s="169"/>
    </row>
    <row r="27" spans="1:19" ht="12.75">
      <c r="A27" s="226" t="s">
        <v>199</v>
      </c>
      <c r="B27" s="227"/>
      <c r="C27" s="227"/>
      <c r="D27" s="227"/>
      <c r="E27" s="81">
        <v>994500</v>
      </c>
      <c r="F27" s="81">
        <v>0</v>
      </c>
      <c r="G27" s="197"/>
      <c r="H27" s="198"/>
      <c r="I27" s="199"/>
      <c r="J27" s="198"/>
      <c r="K27" s="200"/>
      <c r="L27" s="173"/>
      <c r="M27" s="187">
        <f>IF(L27="","",IF(L27=0,"Correct!","Try again!"))</f>
      </c>
      <c r="N27" s="169"/>
      <c r="O27" s="169"/>
      <c r="P27" s="169"/>
      <c r="Q27" s="169"/>
      <c r="R27" s="169"/>
      <c r="S27" s="169"/>
    </row>
    <row r="28" spans="1:19" ht="12.75">
      <c r="A28" s="168"/>
      <c r="B28" s="178"/>
      <c r="C28" s="178"/>
      <c r="D28" s="178"/>
      <c r="E28" s="81"/>
      <c r="F28" s="81"/>
      <c r="G28" s="201"/>
      <c r="H28" s="198"/>
      <c r="I28" s="199"/>
      <c r="J28" s="198"/>
      <c r="K28" s="202"/>
      <c r="L28" s="209"/>
      <c r="M28" s="187"/>
      <c r="N28" s="169"/>
      <c r="O28" s="169"/>
      <c r="P28" s="169"/>
      <c r="Q28" s="169"/>
      <c r="R28" s="169"/>
      <c r="S28" s="169"/>
    </row>
    <row r="29" spans="1:19" ht="12.75">
      <c r="A29" s="168"/>
      <c r="B29" s="178"/>
      <c r="C29" s="178"/>
      <c r="D29" s="178"/>
      <c r="E29" s="81"/>
      <c r="F29" s="81"/>
      <c r="G29" s="201"/>
      <c r="H29" s="198"/>
      <c r="I29" s="199"/>
      <c r="J29" s="198"/>
      <c r="K29" s="202"/>
      <c r="L29" s="209"/>
      <c r="M29" s="187"/>
      <c r="N29" s="169"/>
      <c r="O29" s="169"/>
      <c r="P29" s="169"/>
      <c r="Q29" s="169"/>
      <c r="R29" s="169"/>
      <c r="S29" s="169"/>
    </row>
    <row r="30" spans="1:19" ht="12.75">
      <c r="A30" s="226" t="s">
        <v>200</v>
      </c>
      <c r="B30" s="227"/>
      <c r="C30" s="227"/>
      <c r="D30" s="227"/>
      <c r="E30" s="81">
        <v>106000</v>
      </c>
      <c r="F30" s="81">
        <v>600000</v>
      </c>
      <c r="G30" s="201"/>
      <c r="H30" s="198"/>
      <c r="I30" s="199"/>
      <c r="J30" s="198"/>
      <c r="K30" s="200"/>
      <c r="L30" s="134"/>
      <c r="M30" s="187">
        <f>IF(L30="","",IF(L30=706000,"Correct!","Try again!"))</f>
      </c>
      <c r="N30" s="169"/>
      <c r="O30" s="169"/>
      <c r="P30" s="169"/>
      <c r="Q30" s="169"/>
      <c r="R30" s="169"/>
      <c r="S30" s="169"/>
    </row>
    <row r="31" spans="1:19" ht="12.75">
      <c r="A31" s="226" t="s">
        <v>161</v>
      </c>
      <c r="B31" s="227"/>
      <c r="C31" s="227"/>
      <c r="D31" s="227"/>
      <c r="E31" s="81">
        <v>210000</v>
      </c>
      <c r="F31" s="81">
        <v>300000</v>
      </c>
      <c r="G31" s="201"/>
      <c r="H31" s="198"/>
      <c r="I31" s="199"/>
      <c r="J31" s="198"/>
      <c r="K31" s="200"/>
      <c r="L31" s="134"/>
      <c r="M31" s="187">
        <f>IF(L31="","",IF(L31=590000,"Correct!","Try again!"))</f>
      </c>
      <c r="N31" s="169"/>
      <c r="O31" s="169"/>
      <c r="P31" s="169"/>
      <c r="Q31" s="169"/>
      <c r="R31" s="169"/>
      <c r="S31" s="169"/>
    </row>
    <row r="32" spans="1:19" ht="12.75">
      <c r="A32" s="226" t="s">
        <v>201</v>
      </c>
      <c r="B32" s="227"/>
      <c r="C32" s="227"/>
      <c r="D32" s="227"/>
      <c r="E32" s="81">
        <v>380000</v>
      </c>
      <c r="F32" s="81">
        <v>110000</v>
      </c>
      <c r="G32" s="201"/>
      <c r="H32" s="198"/>
      <c r="I32" s="199"/>
      <c r="J32" s="198"/>
      <c r="K32" s="200"/>
      <c r="L32" s="134"/>
      <c r="M32" s="187">
        <f>IF(L32="","",IF(L32=490000,"Correct!","Try again!"))</f>
      </c>
      <c r="N32" s="169"/>
      <c r="O32" s="169"/>
      <c r="P32" s="169"/>
      <c r="Q32" s="169"/>
      <c r="R32" s="169"/>
      <c r="S32" s="169"/>
    </row>
    <row r="33" spans="1:19" ht="12.75">
      <c r="A33" s="226" t="s">
        <v>71</v>
      </c>
      <c r="B33" s="227"/>
      <c r="C33" s="227"/>
      <c r="D33" s="227"/>
      <c r="E33" s="81"/>
      <c r="F33" s="81"/>
      <c r="G33" s="203"/>
      <c r="H33" s="204"/>
      <c r="I33" s="205"/>
      <c r="J33" s="204"/>
      <c r="K33" s="206"/>
      <c r="L33" s="190"/>
      <c r="M33" s="187">
        <f>IF(L33="","",IF(L33=25000,"Correct!","Try again!"))</f>
      </c>
      <c r="N33" s="169"/>
      <c r="O33" s="169"/>
      <c r="P33" s="169"/>
      <c r="Q33" s="169"/>
      <c r="R33" s="169"/>
      <c r="S33" s="169"/>
    </row>
    <row r="34" spans="1:19" ht="13.5" thickBot="1">
      <c r="A34" s="227" t="s">
        <v>113</v>
      </c>
      <c r="B34" s="227"/>
      <c r="C34" s="227"/>
      <c r="D34" s="227"/>
      <c r="E34" s="189">
        <f>SUM(E26:E33)</f>
        <v>1914500</v>
      </c>
      <c r="F34" s="189">
        <f>SUM(F26:F33)</f>
        <v>1200000</v>
      </c>
      <c r="G34" s="211"/>
      <c r="H34" s="209"/>
      <c r="I34" s="208"/>
      <c r="J34" s="209"/>
      <c r="K34" s="209"/>
      <c r="L34" s="137"/>
      <c r="M34" s="187">
        <f>IF(L34="","",IF(L34=2225000,"Correct!","Try again!"))</f>
      </c>
      <c r="N34" s="169"/>
      <c r="O34" s="169"/>
      <c r="P34" s="169"/>
      <c r="Q34" s="169"/>
      <c r="R34" s="169"/>
      <c r="S34" s="169"/>
    </row>
    <row r="35" spans="1:19" ht="13.5" thickTop="1">
      <c r="A35" s="220"/>
      <c r="B35" s="220"/>
      <c r="C35" s="167"/>
      <c r="D35" s="167"/>
      <c r="E35" s="121"/>
      <c r="F35" s="121"/>
      <c r="G35" s="212"/>
      <c r="H35" s="213"/>
      <c r="I35" s="212"/>
      <c r="J35" s="213"/>
      <c r="K35" s="213"/>
      <c r="L35" s="214"/>
      <c r="M35" s="187"/>
      <c r="N35" s="169"/>
      <c r="O35" s="169"/>
      <c r="P35" s="169"/>
      <c r="Q35" s="169"/>
      <c r="R35" s="169"/>
      <c r="S35" s="169"/>
    </row>
    <row r="36" spans="1:19" ht="12.75">
      <c r="A36" s="226" t="s">
        <v>202</v>
      </c>
      <c r="B36" s="227"/>
      <c r="C36" s="227"/>
      <c r="D36" s="227"/>
      <c r="E36" s="188">
        <v>-453000</v>
      </c>
      <c r="F36" s="188">
        <v>-200000</v>
      </c>
      <c r="G36" s="44"/>
      <c r="H36" s="127"/>
      <c r="I36" s="44"/>
      <c r="J36" s="133"/>
      <c r="K36" s="123"/>
      <c r="L36" s="134"/>
      <c r="M36" s="187">
        <f>IF(L36="","",IF(L36=-653000,"Correct!","Try again!"))</f>
      </c>
      <c r="N36" s="169"/>
      <c r="O36" s="169"/>
      <c r="P36" s="169"/>
      <c r="Q36" s="169"/>
      <c r="R36" s="169"/>
      <c r="S36" s="169"/>
    </row>
    <row r="37" spans="1:19" ht="12.75">
      <c r="A37" s="227" t="s">
        <v>9</v>
      </c>
      <c r="B37" s="227"/>
      <c r="C37" s="227"/>
      <c r="D37" s="227"/>
      <c r="E37" s="81">
        <v>-400000</v>
      </c>
      <c r="F37" s="81">
        <v>-300000</v>
      </c>
      <c r="G37" s="50"/>
      <c r="H37" s="124"/>
      <c r="I37" s="51"/>
      <c r="J37" s="131"/>
      <c r="K37" s="124"/>
      <c r="L37" s="134"/>
      <c r="M37" s="187">
        <f>IF(L37="","",IF(L37=-400000,"Correct!","Try again!"))</f>
      </c>
      <c r="N37" s="169"/>
      <c r="O37" s="169"/>
      <c r="P37" s="169"/>
      <c r="Q37" s="169"/>
      <c r="R37" s="169"/>
      <c r="S37" s="169"/>
    </row>
    <row r="38" spans="1:19" ht="12.75">
      <c r="A38" s="227" t="s">
        <v>10</v>
      </c>
      <c r="B38" s="227"/>
      <c r="C38" s="227"/>
      <c r="D38" s="227"/>
      <c r="E38" s="81">
        <v>-60000</v>
      </c>
      <c r="F38" s="81">
        <v>-80000</v>
      </c>
      <c r="G38" s="53"/>
      <c r="H38" s="124"/>
      <c r="I38" s="51"/>
      <c r="J38" s="131"/>
      <c r="K38" s="131"/>
      <c r="L38" s="134"/>
      <c r="M38" s="187">
        <f>IF(L38="","",IF(L38=-60000,"Correct!","Try again!"))</f>
      </c>
      <c r="N38" s="169"/>
      <c r="O38" s="169"/>
      <c r="P38" s="169"/>
      <c r="Q38" s="169"/>
      <c r="R38" s="169"/>
      <c r="S38" s="169"/>
    </row>
    <row r="39" spans="1:19" ht="12.75">
      <c r="A39" s="226" t="s">
        <v>203</v>
      </c>
      <c r="B39" s="227"/>
      <c r="C39" s="227"/>
      <c r="D39" s="227"/>
      <c r="E39" s="81">
        <v>-1500</v>
      </c>
      <c r="F39" s="81">
        <v>0</v>
      </c>
      <c r="G39" s="53"/>
      <c r="H39" s="147"/>
      <c r="I39" s="51"/>
      <c r="J39" s="131"/>
      <c r="K39" s="124"/>
      <c r="L39" s="134"/>
      <c r="M39" s="187">
        <f>IF(L39="","",IF(L39=-1500,"Correct!","Try again!"))</f>
      </c>
      <c r="N39" s="169"/>
      <c r="O39" s="169"/>
      <c r="P39" s="169"/>
      <c r="Q39" s="169"/>
      <c r="R39" s="169"/>
      <c r="S39" s="169"/>
    </row>
    <row r="40" spans="1:19" ht="12.75">
      <c r="A40" s="226" t="s">
        <v>204</v>
      </c>
      <c r="B40" s="227"/>
      <c r="C40" s="227"/>
      <c r="D40" s="227"/>
      <c r="E40" s="81">
        <v>-1000000</v>
      </c>
      <c r="F40" s="81">
        <v>-620000</v>
      </c>
      <c r="G40" s="68"/>
      <c r="H40" s="124"/>
      <c r="I40" s="47"/>
      <c r="J40" s="124"/>
      <c r="K40" s="124"/>
      <c r="L40" s="173"/>
      <c r="M40" s="187">
        <f>IF(L40="","",IF(L40=-1000000,"Correct!","Try again!"))</f>
      </c>
      <c r="N40" s="169"/>
      <c r="O40" s="169"/>
      <c r="P40" s="169"/>
      <c r="Q40" s="169"/>
      <c r="R40" s="169"/>
      <c r="S40" s="169"/>
    </row>
    <row r="41" spans="1:19" ht="12.75">
      <c r="A41" s="168" t="s">
        <v>208</v>
      </c>
      <c r="B41" s="178"/>
      <c r="C41" s="178"/>
      <c r="D41" s="178"/>
      <c r="E41" s="81"/>
      <c r="F41" s="81"/>
      <c r="G41" s="68"/>
      <c r="H41" s="129"/>
      <c r="I41" s="49"/>
      <c r="J41" s="130"/>
      <c r="K41" s="130"/>
      <c r="L41" s="174"/>
      <c r="M41" s="187">
        <f>IF(L41="","",IF(L41=57000,"Correct!","Try again!"))</f>
      </c>
      <c r="N41" s="169"/>
      <c r="O41" s="169"/>
      <c r="P41" s="169"/>
      <c r="Q41" s="169"/>
      <c r="R41" s="169"/>
      <c r="S41" s="169"/>
    </row>
    <row r="42" spans="1:19" ht="12.75">
      <c r="A42" s="168"/>
      <c r="B42" s="178"/>
      <c r="C42" s="178"/>
      <c r="D42" s="178"/>
      <c r="E42" s="81"/>
      <c r="F42" s="81"/>
      <c r="G42" s="68"/>
      <c r="H42" s="207"/>
      <c r="I42" s="61"/>
      <c r="J42" s="128"/>
      <c r="K42" s="148"/>
      <c r="L42" s="174"/>
      <c r="M42" s="187">
        <f>IF(L42="","",IF(L42=57000,"Correct!","Try again!"))</f>
      </c>
      <c r="N42" s="169"/>
      <c r="O42" s="169"/>
      <c r="P42" s="169"/>
      <c r="Q42" s="169"/>
      <c r="R42" s="169"/>
      <c r="S42" s="169"/>
    </row>
    <row r="43" spans="1:19" ht="13.5" thickBot="1">
      <c r="A43" s="226" t="s">
        <v>209</v>
      </c>
      <c r="B43" s="227"/>
      <c r="C43" s="227"/>
      <c r="D43" s="227"/>
      <c r="E43" s="81"/>
      <c r="F43" s="81"/>
      <c r="G43" s="68"/>
      <c r="H43" s="142"/>
      <c r="I43" s="69"/>
      <c r="J43" s="142"/>
      <c r="K43" s="139"/>
      <c r="L43" s="134"/>
      <c r="M43" s="187">
        <f>IF(L43="","",IF(L43=-110500,"Correct!","Try again!"))</f>
      </c>
      <c r="N43" s="169"/>
      <c r="O43" s="169"/>
      <c r="P43" s="169"/>
      <c r="Q43" s="169"/>
      <c r="R43" s="169"/>
      <c r="S43" s="169"/>
    </row>
    <row r="44" spans="1:19" ht="14.25" thickBot="1" thickTop="1">
      <c r="A44" s="227" t="s">
        <v>114</v>
      </c>
      <c r="B44" s="227"/>
      <c r="C44" s="227"/>
      <c r="D44" s="227"/>
      <c r="E44" s="189">
        <f>SUM(E36:E43)</f>
        <v>-1914500</v>
      </c>
      <c r="F44" s="189">
        <f>SUM(F36:F43)</f>
        <v>-1200000</v>
      </c>
      <c r="G44" s="215"/>
      <c r="H44" s="171"/>
      <c r="I44" s="216"/>
      <c r="J44" s="171"/>
      <c r="K44" s="217"/>
      <c r="L44" s="171"/>
      <c r="M44" s="187"/>
      <c r="N44" s="169"/>
      <c r="O44" s="169"/>
      <c r="P44" s="169"/>
      <c r="Q44" s="169"/>
      <c r="R44" s="169"/>
      <c r="S44" s="169"/>
    </row>
    <row r="45" spans="1:19" ht="13.5" thickTop="1">
      <c r="A45" s="178"/>
      <c r="B45" s="178"/>
      <c r="C45" s="178"/>
      <c r="D45" s="178"/>
      <c r="E45" s="84"/>
      <c r="F45" s="84"/>
      <c r="G45" s="215"/>
      <c r="H45" s="218">
        <f>IF(H44="","",IF(H44=1223000,"Correct!","Try again!"))</f>
      </c>
      <c r="I45" s="216"/>
      <c r="J45" s="218">
        <f>IF(J44="","",IF(J44=1223000,"Correct!","Try again!"))</f>
      </c>
      <c r="K45" s="12"/>
      <c r="L45" s="218">
        <f>IF(L44="","",IF(L44=-2225000,"Correct!","Try again!"))</f>
      </c>
      <c r="M45" s="187"/>
      <c r="N45" s="169"/>
      <c r="O45" s="169"/>
      <c r="P45" s="169"/>
      <c r="Q45" s="169"/>
      <c r="R45" s="169"/>
      <c r="S45" s="169"/>
    </row>
    <row r="46" spans="1:19" ht="12.75">
      <c r="A46" s="220" t="s">
        <v>29</v>
      </c>
      <c r="B46" s="220"/>
      <c r="C46" s="220"/>
      <c r="D46" s="220"/>
      <c r="E46" s="220"/>
      <c r="F46" s="11"/>
      <c r="G46" s="12"/>
      <c r="H46" s="217"/>
      <c r="I46" s="12"/>
      <c r="J46" s="217"/>
      <c r="K46" s="217"/>
      <c r="L46" s="12"/>
      <c r="M46" s="167"/>
      <c r="N46" s="169"/>
      <c r="O46" s="169"/>
      <c r="P46" s="169"/>
      <c r="Q46" s="169"/>
      <c r="R46" s="169"/>
      <c r="S46" s="169"/>
    </row>
    <row r="47" spans="1:19" ht="12.75">
      <c r="A47" s="11"/>
      <c r="B47" s="11"/>
      <c r="C47" s="11"/>
      <c r="D47" s="11"/>
      <c r="E47" s="11"/>
      <c r="F47" s="11"/>
      <c r="G47" s="12"/>
      <c r="H47" s="12"/>
      <c r="I47" s="12"/>
      <c r="J47" s="12"/>
      <c r="K47" s="12"/>
      <c r="L47" s="12"/>
      <c r="M47" s="167"/>
      <c r="N47" s="169"/>
      <c r="O47" s="169"/>
      <c r="P47" s="169"/>
      <c r="Q47" s="169"/>
      <c r="R47" s="169"/>
      <c r="S47" s="169"/>
    </row>
    <row r="48" spans="14:19" ht="12.75">
      <c r="N48" s="169"/>
      <c r="O48" s="169"/>
      <c r="P48" s="169"/>
      <c r="Q48" s="169"/>
      <c r="R48" s="169"/>
      <c r="S48" s="169"/>
    </row>
    <row r="49" spans="14:19" ht="12.75">
      <c r="N49" s="169"/>
      <c r="O49" s="169"/>
      <c r="P49" s="169"/>
      <c r="Q49" s="169"/>
      <c r="R49" s="169"/>
      <c r="S49" s="169"/>
    </row>
    <row r="50" spans="14:19" ht="12.75">
      <c r="N50" s="169"/>
      <c r="O50" s="169"/>
      <c r="P50" s="169"/>
      <c r="Q50" s="169"/>
      <c r="R50" s="169"/>
      <c r="S50" s="169"/>
    </row>
    <row r="51" spans="14:19" ht="12.75">
      <c r="N51" s="169"/>
      <c r="O51" s="169"/>
      <c r="P51" s="169"/>
      <c r="Q51" s="169"/>
      <c r="R51" s="169"/>
      <c r="S51" s="169"/>
    </row>
    <row r="52" spans="14:19" ht="12.75">
      <c r="N52" s="169"/>
      <c r="O52" s="169"/>
      <c r="P52" s="169"/>
      <c r="Q52" s="169"/>
      <c r="R52" s="169"/>
      <c r="S52" s="169"/>
    </row>
    <row r="53" spans="14:19" ht="12.75">
      <c r="N53" s="169"/>
      <c r="O53" s="169"/>
      <c r="P53" s="169"/>
      <c r="Q53" s="169"/>
      <c r="R53" s="169"/>
      <c r="S53" s="169"/>
    </row>
    <row r="54" spans="14:19" ht="12.75">
      <c r="N54" s="169"/>
      <c r="O54" s="169"/>
      <c r="P54" s="169"/>
      <c r="Q54" s="169"/>
      <c r="R54" s="169"/>
      <c r="S54" s="169"/>
    </row>
    <row r="55" spans="14:19" ht="12.75">
      <c r="N55" s="169"/>
      <c r="O55" s="169"/>
      <c r="P55" s="169"/>
      <c r="Q55" s="169"/>
      <c r="R55" s="169"/>
      <c r="S55" s="169"/>
    </row>
    <row r="56" spans="14:19" ht="12.75">
      <c r="N56" s="169"/>
      <c r="O56" s="169"/>
      <c r="P56" s="169"/>
      <c r="Q56" s="169"/>
      <c r="R56" s="169"/>
      <c r="S56" s="169"/>
    </row>
    <row r="57" spans="14:19" ht="12.75">
      <c r="N57" s="169"/>
      <c r="O57" s="169"/>
      <c r="P57" s="169"/>
      <c r="Q57" s="169"/>
      <c r="R57" s="169"/>
      <c r="S57" s="169"/>
    </row>
    <row r="58" spans="14:19" ht="12.75">
      <c r="N58" s="169"/>
      <c r="O58" s="169"/>
      <c r="P58" s="169"/>
      <c r="Q58" s="169"/>
      <c r="R58" s="169"/>
      <c r="S58" s="169"/>
    </row>
    <row r="59" spans="14:19" ht="12.75">
      <c r="N59" s="169"/>
      <c r="O59" s="169"/>
      <c r="P59" s="169"/>
      <c r="Q59" s="169"/>
      <c r="R59" s="169"/>
      <c r="S59" s="169"/>
    </row>
    <row r="60" spans="14:19" ht="12.75">
      <c r="N60" s="169"/>
      <c r="O60" s="169"/>
      <c r="P60" s="169"/>
      <c r="Q60" s="169"/>
      <c r="R60" s="169"/>
      <c r="S60" s="169"/>
    </row>
    <row r="61" spans="14:19" ht="12.75">
      <c r="N61" s="169"/>
      <c r="O61" s="169"/>
      <c r="P61" s="169"/>
      <c r="Q61" s="169"/>
      <c r="R61" s="169"/>
      <c r="S61" s="169"/>
    </row>
    <row r="62" spans="14:19" ht="12.75">
      <c r="N62" s="169"/>
      <c r="O62" s="169"/>
      <c r="P62" s="169"/>
      <c r="Q62" s="169"/>
      <c r="R62" s="169"/>
      <c r="S62" s="169"/>
    </row>
    <row r="63" spans="14:19" ht="12.75">
      <c r="N63" s="169"/>
      <c r="O63" s="169"/>
      <c r="P63" s="169"/>
      <c r="Q63" s="169"/>
      <c r="R63" s="169"/>
      <c r="S63" s="169"/>
    </row>
    <row r="64" spans="14:19" ht="12.75">
      <c r="N64" s="169"/>
      <c r="O64" s="169"/>
      <c r="P64" s="169"/>
      <c r="Q64" s="169"/>
      <c r="R64" s="169"/>
      <c r="S64" s="169"/>
    </row>
    <row r="65" spans="14:19" ht="12.75">
      <c r="N65" s="169"/>
      <c r="O65" s="169"/>
      <c r="P65" s="169"/>
      <c r="Q65" s="169"/>
      <c r="R65" s="169"/>
      <c r="S65" s="169"/>
    </row>
    <row r="66" spans="14:19" ht="12.75">
      <c r="N66" s="169"/>
      <c r="O66" s="169"/>
      <c r="P66" s="169"/>
      <c r="Q66" s="169"/>
      <c r="R66" s="169"/>
      <c r="S66" s="169"/>
    </row>
    <row r="67" spans="14:19" ht="12.75">
      <c r="N67" s="169"/>
      <c r="O67" s="169"/>
      <c r="P67" s="169"/>
      <c r="Q67" s="169"/>
      <c r="R67" s="169"/>
      <c r="S67" s="169"/>
    </row>
    <row r="68" spans="14:19" ht="12.75">
      <c r="N68" s="169"/>
      <c r="O68" s="169"/>
      <c r="P68" s="169"/>
      <c r="Q68" s="169"/>
      <c r="R68" s="169"/>
      <c r="S68" s="169"/>
    </row>
    <row r="69" spans="14:19" ht="12.75">
      <c r="N69" s="169"/>
      <c r="O69" s="169"/>
      <c r="P69" s="169"/>
      <c r="Q69" s="169"/>
      <c r="R69" s="169"/>
      <c r="S69" s="169"/>
    </row>
    <row r="70" spans="14:19" ht="12.75">
      <c r="N70" s="169"/>
      <c r="O70" s="169"/>
      <c r="P70" s="169"/>
      <c r="Q70" s="169"/>
      <c r="R70" s="169"/>
      <c r="S70" s="169"/>
    </row>
    <row r="71" spans="14:19" ht="12.75">
      <c r="N71" s="169"/>
      <c r="O71" s="169"/>
      <c r="P71" s="169"/>
      <c r="Q71" s="169"/>
      <c r="R71" s="169"/>
      <c r="S71" s="169"/>
    </row>
    <row r="72" spans="14:19" ht="12.75">
      <c r="N72" s="169"/>
      <c r="O72" s="169"/>
      <c r="P72" s="169"/>
      <c r="Q72" s="169"/>
      <c r="R72" s="169"/>
      <c r="S72" s="169"/>
    </row>
    <row r="73" spans="14:19" ht="12.75">
      <c r="N73" s="169"/>
      <c r="O73" s="169"/>
      <c r="P73" s="169"/>
      <c r="Q73" s="169"/>
      <c r="R73" s="169"/>
      <c r="S73" s="169"/>
    </row>
    <row r="74" spans="14:19" ht="12.75">
      <c r="N74" s="169"/>
      <c r="O74" s="169"/>
      <c r="P74" s="169"/>
      <c r="Q74" s="169"/>
      <c r="R74" s="169"/>
      <c r="S74" s="169"/>
    </row>
    <row r="75" spans="14:19" ht="12.75">
      <c r="N75" s="169"/>
      <c r="O75" s="169"/>
      <c r="P75" s="169"/>
      <c r="Q75" s="169"/>
      <c r="R75" s="169"/>
      <c r="S75" s="169"/>
    </row>
    <row r="76" spans="14:19" ht="12.75">
      <c r="N76" s="169"/>
      <c r="O76" s="169"/>
      <c r="P76" s="169"/>
      <c r="Q76" s="169"/>
      <c r="R76" s="169"/>
      <c r="S76" s="169"/>
    </row>
    <row r="77" spans="14:19" ht="12.75">
      <c r="N77" s="169"/>
      <c r="O77" s="169"/>
      <c r="P77" s="169"/>
      <c r="Q77" s="169"/>
      <c r="R77" s="169"/>
      <c r="S77" s="169"/>
    </row>
    <row r="78" spans="14:19" ht="12.75">
      <c r="N78" s="169"/>
      <c r="O78" s="169"/>
      <c r="P78" s="169"/>
      <c r="Q78" s="169"/>
      <c r="R78" s="169"/>
      <c r="S78" s="169"/>
    </row>
    <row r="79" spans="14:19" ht="12.75">
      <c r="N79" s="169"/>
      <c r="O79" s="169"/>
      <c r="P79" s="169"/>
      <c r="Q79" s="169"/>
      <c r="R79" s="169"/>
      <c r="S79" s="169"/>
    </row>
    <row r="80" spans="14:19" ht="12.75">
      <c r="N80" s="169"/>
      <c r="O80" s="169"/>
      <c r="P80" s="169"/>
      <c r="Q80" s="169"/>
      <c r="R80" s="169"/>
      <c r="S80" s="169"/>
    </row>
    <row r="81" spans="14:19" ht="12.75">
      <c r="N81" s="169"/>
      <c r="O81" s="169"/>
      <c r="P81" s="169"/>
      <c r="Q81" s="169"/>
      <c r="R81" s="169"/>
      <c r="S81" s="169"/>
    </row>
    <row r="82" spans="14:19" ht="12.75">
      <c r="N82" s="169"/>
      <c r="O82" s="169"/>
      <c r="P82" s="169"/>
      <c r="Q82" s="169"/>
      <c r="R82" s="169"/>
      <c r="S82" s="169"/>
    </row>
    <row r="83" spans="14:19" ht="12.75">
      <c r="N83" s="169"/>
      <c r="O83" s="169"/>
      <c r="P83" s="169"/>
      <c r="Q83" s="169"/>
      <c r="R83" s="169"/>
      <c r="S83" s="169"/>
    </row>
    <row r="84" spans="14:19" ht="12.75">
      <c r="N84" s="169"/>
      <c r="O84" s="169"/>
      <c r="P84" s="169"/>
      <c r="Q84" s="169"/>
      <c r="R84" s="169"/>
      <c r="S84" s="169"/>
    </row>
    <row r="85" spans="14:19" ht="12.75">
      <c r="N85" s="169"/>
      <c r="O85" s="169"/>
      <c r="P85" s="169"/>
      <c r="Q85" s="169"/>
      <c r="R85" s="169"/>
      <c r="S85" s="169"/>
    </row>
    <row r="86" spans="14:19" ht="12.75">
      <c r="N86" s="169"/>
      <c r="O86" s="169"/>
      <c r="P86" s="169"/>
      <c r="Q86" s="169"/>
      <c r="R86" s="169"/>
      <c r="S86" s="169"/>
    </row>
    <row r="87" spans="14:19" ht="12.75">
      <c r="N87" s="169"/>
      <c r="O87" s="169"/>
      <c r="P87" s="169"/>
      <c r="Q87" s="169"/>
      <c r="R87" s="169"/>
      <c r="S87" s="169"/>
    </row>
    <row r="88" spans="14:19" ht="12.75">
      <c r="N88" s="169"/>
      <c r="O88" s="169"/>
      <c r="P88" s="169"/>
      <c r="Q88" s="169"/>
      <c r="R88" s="169"/>
      <c r="S88" s="169"/>
    </row>
    <row r="89" spans="14:19" ht="12.75">
      <c r="N89" s="169"/>
      <c r="O89" s="169"/>
      <c r="P89" s="169"/>
      <c r="Q89" s="169"/>
      <c r="R89" s="169"/>
      <c r="S89" s="169"/>
    </row>
    <row r="90" spans="14:19" ht="12.75">
      <c r="N90" s="169"/>
      <c r="O90" s="169"/>
      <c r="P90" s="169"/>
      <c r="Q90" s="169"/>
      <c r="R90" s="169"/>
      <c r="S90" s="169"/>
    </row>
    <row r="91" spans="14:19" ht="12.75">
      <c r="N91" s="169"/>
      <c r="O91" s="169"/>
      <c r="P91" s="169"/>
      <c r="Q91" s="169"/>
      <c r="R91" s="169"/>
      <c r="S91" s="169"/>
    </row>
    <row r="92" spans="14:19" ht="12.75">
      <c r="N92" s="169"/>
      <c r="O92" s="169"/>
      <c r="P92" s="169"/>
      <c r="Q92" s="169"/>
      <c r="R92" s="169"/>
      <c r="S92" s="169"/>
    </row>
    <row r="93" spans="14:19" ht="12.75">
      <c r="N93" s="169"/>
      <c r="O93" s="169"/>
      <c r="P93" s="169"/>
      <c r="Q93" s="169"/>
      <c r="R93" s="169"/>
      <c r="S93" s="169"/>
    </row>
    <row r="94" spans="14:19" ht="12.75">
      <c r="N94" s="169"/>
      <c r="O94" s="169"/>
      <c r="P94" s="169"/>
      <c r="Q94" s="169"/>
      <c r="R94" s="169"/>
      <c r="S94" s="169"/>
    </row>
    <row r="95" spans="14:19" ht="12.75">
      <c r="N95" s="169"/>
      <c r="O95" s="169"/>
      <c r="P95" s="169"/>
      <c r="Q95" s="169"/>
      <c r="R95" s="169"/>
      <c r="S95" s="169"/>
    </row>
    <row r="96" spans="14:19" ht="12.75">
      <c r="N96" s="169"/>
      <c r="O96" s="169"/>
      <c r="P96" s="169"/>
      <c r="Q96" s="169"/>
      <c r="R96" s="169"/>
      <c r="S96" s="169"/>
    </row>
    <row r="97" spans="14:19" ht="12.75">
      <c r="N97" s="169"/>
      <c r="O97" s="169"/>
      <c r="P97" s="169"/>
      <c r="Q97" s="169"/>
      <c r="R97" s="169"/>
      <c r="S97" s="169"/>
    </row>
    <row r="98" spans="14:19" ht="12.75">
      <c r="N98" s="169"/>
      <c r="O98" s="169"/>
      <c r="P98" s="169"/>
      <c r="Q98" s="169"/>
      <c r="R98" s="169"/>
      <c r="S98" s="169"/>
    </row>
    <row r="99" spans="14:19" ht="12.75">
      <c r="N99" s="169"/>
      <c r="O99" s="169"/>
      <c r="P99" s="169"/>
      <c r="Q99" s="169"/>
      <c r="R99" s="169"/>
      <c r="S99" s="169"/>
    </row>
    <row r="100" spans="14:19" ht="12.75">
      <c r="N100" s="169"/>
      <c r="O100" s="169"/>
      <c r="P100" s="169"/>
      <c r="Q100" s="169"/>
      <c r="R100" s="169"/>
      <c r="S100" s="169"/>
    </row>
    <row r="101" spans="14:19" ht="12.75">
      <c r="N101" s="169"/>
      <c r="O101" s="169"/>
      <c r="P101" s="169"/>
      <c r="Q101" s="169"/>
      <c r="R101" s="169"/>
      <c r="S101" s="169"/>
    </row>
    <row r="102" spans="14:19" ht="12.75">
      <c r="N102" s="169"/>
      <c r="O102" s="169"/>
      <c r="P102" s="169"/>
      <c r="Q102" s="169"/>
      <c r="R102" s="169"/>
      <c r="S102" s="169"/>
    </row>
    <row r="103" spans="14:19" ht="12.75">
      <c r="N103" s="169"/>
      <c r="O103" s="169"/>
      <c r="P103" s="169"/>
      <c r="Q103" s="169"/>
      <c r="R103" s="169"/>
      <c r="S103" s="169"/>
    </row>
    <row r="104" spans="14:19" ht="12.75">
      <c r="N104" s="169"/>
      <c r="O104" s="169"/>
      <c r="P104" s="169"/>
      <c r="Q104" s="169"/>
      <c r="R104" s="169"/>
      <c r="S104" s="169"/>
    </row>
    <row r="105" spans="14:19" ht="12.75">
      <c r="N105" s="169"/>
      <c r="O105" s="169"/>
      <c r="P105" s="169"/>
      <c r="Q105" s="169"/>
      <c r="R105" s="169"/>
      <c r="S105" s="169"/>
    </row>
    <row r="106" spans="14:19" ht="12.75">
      <c r="N106" s="169"/>
      <c r="O106" s="169"/>
      <c r="P106" s="169"/>
      <c r="Q106" s="169"/>
      <c r="R106" s="169"/>
      <c r="S106" s="169"/>
    </row>
    <row r="107" spans="14:19" ht="12.75">
      <c r="N107" s="169"/>
      <c r="O107" s="169"/>
      <c r="P107" s="169"/>
      <c r="Q107" s="169"/>
      <c r="R107" s="169"/>
      <c r="S107" s="169"/>
    </row>
    <row r="108" spans="14:19" ht="12.75">
      <c r="N108" s="169"/>
      <c r="O108" s="169"/>
      <c r="P108" s="169"/>
      <c r="Q108" s="169"/>
      <c r="R108" s="169"/>
      <c r="S108" s="169"/>
    </row>
    <row r="109" spans="14:19" ht="12.75">
      <c r="N109" s="169"/>
      <c r="O109" s="169"/>
      <c r="P109" s="169"/>
      <c r="Q109" s="169"/>
      <c r="R109" s="169"/>
      <c r="S109" s="169"/>
    </row>
    <row r="110" spans="14:19" ht="12.75">
      <c r="N110" s="169"/>
      <c r="O110" s="169"/>
      <c r="P110" s="169"/>
      <c r="Q110" s="169"/>
      <c r="R110" s="169"/>
      <c r="S110" s="169"/>
    </row>
    <row r="111" spans="14:19" ht="12.75">
      <c r="N111" s="169"/>
      <c r="O111" s="169"/>
      <c r="P111" s="169"/>
      <c r="Q111" s="169"/>
      <c r="R111" s="169"/>
      <c r="S111" s="169"/>
    </row>
    <row r="112" spans="14:19" ht="12.75">
      <c r="N112" s="169"/>
      <c r="O112" s="169"/>
      <c r="P112" s="169"/>
      <c r="Q112" s="169"/>
      <c r="R112" s="169"/>
      <c r="S112" s="169"/>
    </row>
    <row r="113" spans="14:19" ht="12.75">
      <c r="N113" s="169"/>
      <c r="O113" s="169"/>
      <c r="P113" s="169"/>
      <c r="Q113" s="169"/>
      <c r="R113" s="169"/>
      <c r="S113" s="169"/>
    </row>
    <row r="114" spans="14:19" ht="12.75">
      <c r="N114" s="169"/>
      <c r="O114" s="169"/>
      <c r="P114" s="169"/>
      <c r="Q114" s="169"/>
      <c r="R114" s="169"/>
      <c r="S114" s="169"/>
    </row>
    <row r="115" spans="14:19" ht="12.75">
      <c r="N115" s="169"/>
      <c r="O115" s="169"/>
      <c r="P115" s="169"/>
      <c r="Q115" s="169"/>
      <c r="R115" s="169"/>
      <c r="S115" s="169"/>
    </row>
    <row r="116" spans="14:19" ht="12.75">
      <c r="N116" s="169"/>
      <c r="O116" s="169"/>
      <c r="P116" s="169"/>
      <c r="Q116" s="169"/>
      <c r="R116" s="169"/>
      <c r="S116" s="169"/>
    </row>
    <row r="117" spans="14:19" ht="12.75">
      <c r="N117" s="169"/>
      <c r="O117" s="169"/>
      <c r="P117" s="169"/>
      <c r="Q117" s="169"/>
      <c r="R117" s="169"/>
      <c r="S117" s="169"/>
    </row>
    <row r="118" spans="14:19" ht="12.75">
      <c r="N118" s="169"/>
      <c r="O118" s="169"/>
      <c r="P118" s="169"/>
      <c r="Q118" s="169"/>
      <c r="R118" s="169"/>
      <c r="S118" s="169"/>
    </row>
    <row r="119" spans="14:19" ht="12.75">
      <c r="N119" s="169"/>
      <c r="O119" s="169"/>
      <c r="P119" s="169"/>
      <c r="Q119" s="169"/>
      <c r="R119" s="169"/>
      <c r="S119" s="169"/>
    </row>
    <row r="120" spans="14:19" ht="12.75">
      <c r="N120" s="169"/>
      <c r="O120" s="169"/>
      <c r="P120" s="169"/>
      <c r="Q120" s="169"/>
      <c r="R120" s="169"/>
      <c r="S120" s="169"/>
    </row>
    <row r="121" spans="14:19" ht="12.75">
      <c r="N121" s="169"/>
      <c r="O121" s="169"/>
      <c r="P121" s="169"/>
      <c r="Q121" s="169"/>
      <c r="R121" s="169"/>
      <c r="S121" s="169"/>
    </row>
    <row r="122" spans="14:19" ht="12.75">
      <c r="N122" s="169"/>
      <c r="O122" s="169"/>
      <c r="P122" s="169"/>
      <c r="Q122" s="169"/>
      <c r="R122" s="169"/>
      <c r="S122" s="169"/>
    </row>
    <row r="123" spans="14:19" ht="12.75">
      <c r="N123" s="169"/>
      <c r="O123" s="169"/>
      <c r="P123" s="169"/>
      <c r="Q123" s="169"/>
      <c r="R123" s="169"/>
      <c r="S123" s="169"/>
    </row>
    <row r="124" spans="14:19" ht="12.75">
      <c r="N124" s="169"/>
      <c r="O124" s="169"/>
      <c r="P124" s="169"/>
      <c r="Q124" s="169"/>
      <c r="R124" s="169"/>
      <c r="S124" s="169"/>
    </row>
    <row r="125" spans="14:19" ht="12.75">
      <c r="N125" s="169"/>
      <c r="O125" s="169"/>
      <c r="P125" s="169"/>
      <c r="Q125" s="169"/>
      <c r="R125" s="169"/>
      <c r="S125" s="169"/>
    </row>
    <row r="126" spans="14:19" ht="12.75">
      <c r="N126" s="169"/>
      <c r="O126" s="169"/>
      <c r="P126" s="169"/>
      <c r="Q126" s="169"/>
      <c r="R126" s="169"/>
      <c r="S126" s="169"/>
    </row>
    <row r="127" spans="14:19" ht="12.75">
      <c r="N127" s="169"/>
      <c r="O127" s="169"/>
      <c r="P127" s="169"/>
      <c r="Q127" s="169"/>
      <c r="R127" s="169"/>
      <c r="S127" s="169"/>
    </row>
    <row r="128" spans="14:19" ht="12.75">
      <c r="N128" s="169"/>
      <c r="O128" s="169"/>
      <c r="P128" s="169"/>
      <c r="Q128" s="169"/>
      <c r="R128" s="169"/>
      <c r="S128" s="169"/>
    </row>
    <row r="129" spans="14:19" ht="12.75">
      <c r="N129" s="169"/>
      <c r="O129" s="169"/>
      <c r="P129" s="169"/>
      <c r="Q129" s="169"/>
      <c r="R129" s="169"/>
      <c r="S129" s="169"/>
    </row>
    <row r="130" spans="14:19" ht="12.75">
      <c r="N130" s="169"/>
      <c r="O130" s="169"/>
      <c r="P130" s="169"/>
      <c r="Q130" s="169"/>
      <c r="R130" s="169"/>
      <c r="S130" s="169"/>
    </row>
    <row r="131" spans="14:19" ht="12.75">
      <c r="N131" s="169"/>
      <c r="O131" s="169"/>
      <c r="P131" s="169"/>
      <c r="Q131" s="169"/>
      <c r="R131" s="169"/>
      <c r="S131" s="169"/>
    </row>
    <row r="132" spans="14:19" ht="12.75">
      <c r="N132" s="169"/>
      <c r="O132" s="169"/>
      <c r="P132" s="169"/>
      <c r="Q132" s="169"/>
      <c r="R132" s="169"/>
      <c r="S132" s="169"/>
    </row>
    <row r="133" spans="14:19" ht="12.75">
      <c r="N133" s="169"/>
      <c r="O133" s="169"/>
      <c r="P133" s="169"/>
      <c r="Q133" s="169"/>
      <c r="R133" s="169"/>
      <c r="S133" s="169"/>
    </row>
    <row r="134" spans="14:19" ht="12.75">
      <c r="N134" s="169"/>
      <c r="O134" s="169"/>
      <c r="P134" s="169"/>
      <c r="Q134" s="169"/>
      <c r="R134" s="169"/>
      <c r="S134" s="169"/>
    </row>
    <row r="135" spans="14:19" ht="12.75">
      <c r="N135" s="169"/>
      <c r="O135" s="169"/>
      <c r="P135" s="169"/>
      <c r="Q135" s="169"/>
      <c r="R135" s="169"/>
      <c r="S135" s="169"/>
    </row>
    <row r="136" spans="14:19" ht="12.75">
      <c r="N136" s="169"/>
      <c r="O136" s="169"/>
      <c r="P136" s="169"/>
      <c r="Q136" s="169"/>
      <c r="R136" s="169"/>
      <c r="S136" s="169"/>
    </row>
    <row r="137" spans="14:19" ht="12.75">
      <c r="N137" s="169"/>
      <c r="O137" s="169"/>
      <c r="P137" s="169"/>
      <c r="Q137" s="169"/>
      <c r="R137" s="169"/>
      <c r="S137" s="169"/>
    </row>
    <row r="138" spans="14:19" ht="12.75">
      <c r="N138" s="169"/>
      <c r="O138" s="169"/>
      <c r="P138" s="169"/>
      <c r="Q138" s="169"/>
      <c r="R138" s="169"/>
      <c r="S138" s="169"/>
    </row>
    <row r="139" spans="14:19" ht="12.75">
      <c r="N139" s="169"/>
      <c r="O139" s="169"/>
      <c r="P139" s="169"/>
      <c r="Q139" s="169"/>
      <c r="R139" s="169"/>
      <c r="S139" s="169"/>
    </row>
    <row r="140" spans="14:19" ht="12.75">
      <c r="N140" s="169"/>
      <c r="O140" s="169"/>
      <c r="P140" s="169"/>
      <c r="Q140" s="169"/>
      <c r="R140" s="169"/>
      <c r="S140" s="169"/>
    </row>
    <row r="141" spans="14:19" ht="12.75">
      <c r="N141" s="169"/>
      <c r="O141" s="169"/>
      <c r="P141" s="169"/>
      <c r="Q141" s="169"/>
      <c r="R141" s="169"/>
      <c r="S141" s="169"/>
    </row>
    <row r="142" spans="14:19" ht="12.75">
      <c r="N142" s="169"/>
      <c r="O142" s="169"/>
      <c r="P142" s="169"/>
      <c r="Q142" s="169"/>
      <c r="R142" s="169"/>
      <c r="S142" s="169"/>
    </row>
    <row r="143" spans="14:19" ht="12.75">
      <c r="N143" s="169"/>
      <c r="O143" s="169"/>
      <c r="P143" s="169"/>
      <c r="Q143" s="169"/>
      <c r="R143" s="169"/>
      <c r="S143" s="169"/>
    </row>
    <row r="144" spans="14:19" ht="12.75">
      <c r="N144" s="169"/>
      <c r="O144" s="169"/>
      <c r="P144" s="169"/>
      <c r="Q144" s="169"/>
      <c r="R144" s="169"/>
      <c r="S144" s="169"/>
    </row>
    <row r="145" spans="14:19" ht="12.75">
      <c r="N145" s="169"/>
      <c r="O145" s="169"/>
      <c r="P145" s="169"/>
      <c r="Q145" s="169"/>
      <c r="R145" s="169"/>
      <c r="S145" s="169"/>
    </row>
    <row r="146" spans="14:19" ht="12.75">
      <c r="N146" s="169"/>
      <c r="O146" s="169"/>
      <c r="P146" s="169"/>
      <c r="Q146" s="169"/>
      <c r="R146" s="169"/>
      <c r="S146" s="169"/>
    </row>
    <row r="147" spans="14:19" ht="12.75">
      <c r="N147" s="169"/>
      <c r="O147" s="169"/>
      <c r="P147" s="169"/>
      <c r="Q147" s="169"/>
      <c r="R147" s="169"/>
      <c r="S147" s="169"/>
    </row>
    <row r="148" spans="14:19" ht="12.75">
      <c r="N148" s="169"/>
      <c r="O148" s="169"/>
      <c r="P148" s="169"/>
      <c r="Q148" s="169"/>
      <c r="R148" s="169"/>
      <c r="S148" s="169"/>
    </row>
    <row r="149" spans="14:19" ht="12.75">
      <c r="N149" s="169"/>
      <c r="O149" s="169"/>
      <c r="P149" s="169"/>
      <c r="Q149" s="169"/>
      <c r="R149" s="169"/>
      <c r="S149" s="169"/>
    </row>
    <row r="150" spans="14:19" ht="12.75">
      <c r="N150" s="169"/>
      <c r="O150" s="169"/>
      <c r="P150" s="169"/>
      <c r="Q150" s="169"/>
      <c r="R150" s="169"/>
      <c r="S150" s="169"/>
    </row>
    <row r="151" spans="14:19" ht="12.75">
      <c r="N151" s="169"/>
      <c r="O151" s="169"/>
      <c r="P151" s="169"/>
      <c r="Q151" s="169"/>
      <c r="R151" s="169"/>
      <c r="S151" s="169"/>
    </row>
    <row r="152" spans="14:19" ht="12.75">
      <c r="N152" s="169"/>
      <c r="O152" s="169"/>
      <c r="P152" s="169"/>
      <c r="Q152" s="169"/>
      <c r="R152" s="169"/>
      <c r="S152" s="169"/>
    </row>
    <row r="153" spans="14:19" ht="12.75">
      <c r="N153" s="169"/>
      <c r="O153" s="169"/>
      <c r="P153" s="169"/>
      <c r="Q153" s="169"/>
      <c r="R153" s="169"/>
      <c r="S153" s="169"/>
    </row>
    <row r="154" spans="14:19" ht="12.75">
      <c r="N154" s="169"/>
      <c r="O154" s="169"/>
      <c r="P154" s="169"/>
      <c r="Q154" s="169"/>
      <c r="R154" s="169"/>
      <c r="S154" s="169"/>
    </row>
    <row r="155" spans="14:19" ht="12.75">
      <c r="N155" s="169"/>
      <c r="O155" s="169"/>
      <c r="P155" s="169"/>
      <c r="Q155" s="169"/>
      <c r="R155" s="169"/>
      <c r="S155" s="169"/>
    </row>
    <row r="156" spans="14:19" ht="12.75">
      <c r="N156" s="169"/>
      <c r="O156" s="169"/>
      <c r="P156" s="169"/>
      <c r="Q156" s="169"/>
      <c r="R156" s="169"/>
      <c r="S156" s="169"/>
    </row>
    <row r="157" spans="14:19" ht="12.75">
      <c r="N157" s="169"/>
      <c r="O157" s="169"/>
      <c r="P157" s="169"/>
      <c r="Q157" s="169"/>
      <c r="R157" s="169"/>
      <c r="S157" s="169"/>
    </row>
    <row r="158" spans="14:19" ht="12.75">
      <c r="N158" s="169"/>
      <c r="O158" s="169"/>
      <c r="P158" s="169"/>
      <c r="Q158" s="169"/>
      <c r="R158" s="169"/>
      <c r="S158" s="169"/>
    </row>
    <row r="159" spans="14:19" ht="12.75">
      <c r="N159" s="169"/>
      <c r="O159" s="169"/>
      <c r="P159" s="169"/>
      <c r="Q159" s="169"/>
      <c r="R159" s="169"/>
      <c r="S159" s="169"/>
    </row>
    <row r="160" spans="14:19" ht="12.75">
      <c r="N160" s="169"/>
      <c r="O160" s="169"/>
      <c r="P160" s="169"/>
      <c r="Q160" s="169"/>
      <c r="R160" s="169"/>
      <c r="S160" s="169"/>
    </row>
    <row r="161" spans="14:19" ht="12.75">
      <c r="N161" s="169"/>
      <c r="O161" s="169"/>
      <c r="P161" s="169"/>
      <c r="Q161" s="169"/>
      <c r="R161" s="169"/>
      <c r="S161" s="169"/>
    </row>
  </sheetData>
  <sheetProtection password="C690" sheet="1" objects="1" scenarios="1" selectLockedCells="1"/>
  <mergeCells count="36">
    <mergeCell ref="A23:D23"/>
    <mergeCell ref="A24:D24"/>
    <mergeCell ref="A25:B25"/>
    <mergeCell ref="A26:D26"/>
    <mergeCell ref="A44:D44"/>
    <mergeCell ref="A32:D32"/>
    <mergeCell ref="A34:D34"/>
    <mergeCell ref="A36:D36"/>
    <mergeCell ref="A37:D37"/>
    <mergeCell ref="A38:D38"/>
    <mergeCell ref="A21:D21"/>
    <mergeCell ref="A22:D22"/>
    <mergeCell ref="A46:E46"/>
    <mergeCell ref="A35:B35"/>
    <mergeCell ref="A27:D27"/>
    <mergeCell ref="A30:D30"/>
    <mergeCell ref="A31:D31"/>
    <mergeCell ref="A33:D33"/>
    <mergeCell ref="A39:D39"/>
    <mergeCell ref="A43:D43"/>
    <mergeCell ref="H11:J11"/>
    <mergeCell ref="A13:D13"/>
    <mergeCell ref="A14:D14"/>
    <mergeCell ref="A6:L6"/>
    <mergeCell ref="A7:L7"/>
    <mergeCell ref="A8:L8"/>
    <mergeCell ref="A40:D40"/>
    <mergeCell ref="C1:D1"/>
    <mergeCell ref="C2:D2"/>
    <mergeCell ref="C3:D3"/>
    <mergeCell ref="A15:D15"/>
    <mergeCell ref="A17:B17"/>
    <mergeCell ref="A18:B18"/>
    <mergeCell ref="A19:B19"/>
    <mergeCell ref="A16:D16"/>
    <mergeCell ref="A20:B20"/>
  </mergeCells>
  <dataValidations count="1">
    <dataValidation type="list" allowBlank="1" showInputMessage="1" showErrorMessage="1" sqref="G26:G34 G36:G45 I36:I45 I26:I34 G13:G19 I13:I19 I21:I24 G21:G24">
      <formula1>"[A], [*C], [D], [E], [ I ], [S]"</formula1>
    </dataValidation>
  </dataValidations>
  <printOptions/>
  <pageMargins left="0.7" right="0.7" top="0.75" bottom="0.75" header="0.3" footer="0.3"/>
  <pageSetup horizontalDpi="600" verticalDpi="600" orientation="landscape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2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30" width="12.7109375" style="0" customWidth="1"/>
  </cols>
  <sheetData>
    <row r="1" spans="1:13" ht="12.75">
      <c r="A1" s="230" t="s">
        <v>182</v>
      </c>
      <c r="B1" s="230"/>
      <c r="C1" s="151"/>
      <c r="D1" s="151"/>
      <c r="H1" s="169"/>
      <c r="I1" s="169"/>
      <c r="J1" s="169"/>
      <c r="K1" s="169"/>
      <c r="L1" s="169"/>
      <c r="M1" s="169"/>
    </row>
    <row r="2" spans="8:13" ht="12.75">
      <c r="H2" s="169"/>
      <c r="I2" s="169"/>
      <c r="J2" s="169"/>
      <c r="K2" s="169"/>
      <c r="L2" s="169"/>
      <c r="M2" s="169"/>
    </row>
    <row r="3" spans="1:13" ht="12.75">
      <c r="A3" s="226" t="s">
        <v>192</v>
      </c>
      <c r="B3" s="227"/>
      <c r="C3" s="227"/>
      <c r="D3" s="227"/>
      <c r="E3" s="227"/>
      <c r="F3" s="3"/>
      <c r="G3" s="2"/>
      <c r="H3" s="169"/>
      <c r="I3" s="169"/>
      <c r="J3" s="169"/>
      <c r="K3" s="169"/>
      <c r="L3" s="169"/>
      <c r="M3" s="169"/>
    </row>
    <row r="4" spans="1:13" ht="12.75">
      <c r="A4" s="227" t="s">
        <v>184</v>
      </c>
      <c r="B4" s="227"/>
      <c r="C4" s="227"/>
      <c r="D4" s="227"/>
      <c r="E4" s="227"/>
      <c r="F4" s="3">
        <v>0.6</v>
      </c>
      <c r="G4" s="2"/>
      <c r="H4" s="169"/>
      <c r="I4" s="169"/>
      <c r="J4" s="169"/>
      <c r="K4" s="169"/>
      <c r="L4" s="169"/>
      <c r="M4" s="169"/>
    </row>
    <row r="5" spans="1:13" ht="12.75">
      <c r="A5" s="227" t="s">
        <v>185</v>
      </c>
      <c r="B5" s="227"/>
      <c r="C5" s="227"/>
      <c r="D5" s="227"/>
      <c r="E5" s="227"/>
      <c r="F5" s="77"/>
      <c r="G5" s="2"/>
      <c r="H5" s="169"/>
      <c r="I5" s="169"/>
      <c r="J5" s="169"/>
      <c r="K5" s="169"/>
      <c r="L5" s="169"/>
      <c r="M5" s="169"/>
    </row>
    <row r="6" spans="1:13" ht="12.75">
      <c r="A6" s="227" t="s">
        <v>187</v>
      </c>
      <c r="B6" s="227"/>
      <c r="C6" s="227"/>
      <c r="D6" s="227"/>
      <c r="E6" s="227"/>
      <c r="F6" s="77">
        <v>573000</v>
      </c>
      <c r="G6" s="2"/>
      <c r="H6" s="169"/>
      <c r="I6" s="169"/>
      <c r="J6" s="169"/>
      <c r="K6" s="169"/>
      <c r="L6" s="169"/>
      <c r="M6" s="169"/>
    </row>
    <row r="7" spans="1:13" ht="12.75">
      <c r="A7" s="227" t="s">
        <v>188</v>
      </c>
      <c r="B7" s="227"/>
      <c r="C7" s="227"/>
      <c r="D7" s="227"/>
      <c r="E7" s="227"/>
      <c r="F7" s="78">
        <v>810000</v>
      </c>
      <c r="G7" s="2"/>
      <c r="H7" s="169"/>
      <c r="I7" s="169"/>
      <c r="J7" s="169"/>
      <c r="K7" s="169"/>
      <c r="L7" s="169"/>
      <c r="M7" s="169"/>
    </row>
    <row r="8" spans="1:13" ht="12.75">
      <c r="A8" s="226" t="s">
        <v>189</v>
      </c>
      <c r="B8" s="226"/>
      <c r="C8" s="226"/>
      <c r="D8" s="226"/>
      <c r="E8" s="226"/>
      <c r="F8" s="78">
        <v>120000</v>
      </c>
      <c r="G8" s="2"/>
      <c r="H8" s="169"/>
      <c r="I8" s="169"/>
      <c r="J8" s="169"/>
      <c r="K8" s="169"/>
      <c r="L8" s="169"/>
      <c r="M8" s="169"/>
    </row>
    <row r="9" spans="1:13" ht="12.75">
      <c r="A9" s="226" t="s">
        <v>190</v>
      </c>
      <c r="B9" s="226"/>
      <c r="C9" s="226"/>
      <c r="D9" s="226"/>
      <c r="E9" s="226"/>
      <c r="F9" s="78">
        <v>150000</v>
      </c>
      <c r="G9" s="2"/>
      <c r="H9" s="169"/>
      <c r="I9" s="169"/>
      <c r="J9" s="169"/>
      <c r="K9" s="169"/>
      <c r="L9" s="169"/>
      <c r="M9" s="169"/>
    </row>
    <row r="10" spans="1:13" ht="12.75">
      <c r="A10" s="226" t="s">
        <v>191</v>
      </c>
      <c r="B10" s="226"/>
      <c r="C10" s="226"/>
      <c r="D10" s="226"/>
      <c r="E10" s="226"/>
      <c r="F10" s="78">
        <v>80000</v>
      </c>
      <c r="G10" s="2"/>
      <c r="H10" s="169"/>
      <c r="I10" s="169"/>
      <c r="J10" s="169"/>
      <c r="K10" s="169"/>
      <c r="L10" s="169"/>
      <c r="M10" s="169"/>
    </row>
    <row r="11" spans="1:13" ht="12.75">
      <c r="A11" s="226" t="s">
        <v>193</v>
      </c>
      <c r="B11" s="226"/>
      <c r="C11" s="226"/>
      <c r="D11" s="226"/>
      <c r="E11" s="226"/>
      <c r="F11" s="3">
        <v>0.3</v>
      </c>
      <c r="G11" s="2"/>
      <c r="H11" s="169"/>
      <c r="I11" s="169"/>
      <c r="J11" s="169"/>
      <c r="K11" s="169"/>
      <c r="L11" s="169"/>
      <c r="M11" s="169"/>
    </row>
    <row r="12" spans="1:13" ht="12.75">
      <c r="A12" s="226" t="s">
        <v>194</v>
      </c>
      <c r="B12" s="226"/>
      <c r="C12" s="226"/>
      <c r="D12" s="226"/>
      <c r="E12" s="226"/>
      <c r="F12" s="78">
        <v>300000</v>
      </c>
      <c r="G12" s="2"/>
      <c r="H12" s="169"/>
      <c r="I12" s="169"/>
      <c r="J12" s="169"/>
      <c r="K12" s="169"/>
      <c r="L12" s="169"/>
      <c r="M12" s="169"/>
    </row>
    <row r="13" spans="1:13" ht="12.75">
      <c r="A13" s="226"/>
      <c r="B13" s="226"/>
      <c r="C13" s="226"/>
      <c r="D13" s="226"/>
      <c r="E13" s="226"/>
      <c r="F13" s="78"/>
      <c r="G13" s="2"/>
      <c r="H13" s="169"/>
      <c r="I13" s="169"/>
      <c r="J13" s="169"/>
      <c r="K13" s="169"/>
      <c r="L13" s="169"/>
      <c r="M13" s="169"/>
    </row>
    <row r="14" spans="1:13" ht="12.75">
      <c r="A14" s="229" t="s">
        <v>195</v>
      </c>
      <c r="B14" s="229"/>
      <c r="C14" s="229"/>
      <c r="D14" s="229"/>
      <c r="E14" s="229"/>
      <c r="F14" s="229"/>
      <c r="G14" s="2"/>
      <c r="H14" s="169"/>
      <c r="I14" s="169"/>
      <c r="J14" s="169"/>
      <c r="K14" s="169"/>
      <c r="L14" s="169"/>
      <c r="M14" s="169"/>
    </row>
    <row r="15" spans="1:13" ht="12.75">
      <c r="A15" s="226"/>
      <c r="B15" s="226"/>
      <c r="C15" s="226"/>
      <c r="D15" s="226"/>
      <c r="E15" s="72" t="s">
        <v>186</v>
      </c>
      <c r="F15" s="72" t="s">
        <v>183</v>
      </c>
      <c r="G15" s="2"/>
      <c r="H15" s="169"/>
      <c r="I15" s="169"/>
      <c r="J15" s="169"/>
      <c r="K15" s="169"/>
      <c r="L15" s="169"/>
      <c r="M15" s="169"/>
    </row>
    <row r="16" spans="1:13" ht="12.75">
      <c r="A16" s="226"/>
      <c r="B16" s="226"/>
      <c r="C16" s="226"/>
      <c r="D16" s="226"/>
      <c r="E16" s="80" t="s">
        <v>34</v>
      </c>
      <c r="F16" s="80" t="s">
        <v>196</v>
      </c>
      <c r="G16" s="2"/>
      <c r="H16" s="169"/>
      <c r="I16" s="169"/>
      <c r="J16" s="169"/>
      <c r="K16" s="169"/>
      <c r="L16" s="169"/>
      <c r="M16" s="169"/>
    </row>
    <row r="17" spans="1:13" ht="12.75">
      <c r="A17" s="226" t="s">
        <v>0</v>
      </c>
      <c r="B17" s="226"/>
      <c r="C17" s="226"/>
      <c r="D17" s="226"/>
      <c r="E17" s="82">
        <v>-402000</v>
      </c>
      <c r="F17" s="82">
        <v>-300000</v>
      </c>
      <c r="G17" s="2"/>
      <c r="H17" s="169"/>
      <c r="I17" s="169"/>
      <c r="J17" s="169"/>
      <c r="K17" s="169"/>
      <c r="L17" s="169"/>
      <c r="M17" s="169"/>
    </row>
    <row r="18" spans="1:13" ht="12.75">
      <c r="A18" s="226" t="s">
        <v>197</v>
      </c>
      <c r="B18" s="226"/>
      <c r="C18" s="226"/>
      <c r="D18" s="226"/>
      <c r="E18" s="81">
        <v>200000</v>
      </c>
      <c r="F18" s="81">
        <v>120000</v>
      </c>
      <c r="G18" s="2"/>
      <c r="H18" s="169"/>
      <c r="I18" s="169"/>
      <c r="J18" s="169"/>
      <c r="K18" s="169"/>
      <c r="L18" s="169"/>
      <c r="M18" s="169"/>
    </row>
    <row r="19" spans="1:13" ht="12.75">
      <c r="A19" s="226" t="s">
        <v>198</v>
      </c>
      <c r="B19" s="226"/>
      <c r="C19" s="226"/>
      <c r="D19" s="226"/>
      <c r="E19" s="81">
        <v>-144000</v>
      </c>
      <c r="F19" s="81">
        <v>0</v>
      </c>
      <c r="G19" s="2"/>
      <c r="H19" s="169"/>
      <c r="I19" s="169"/>
      <c r="J19" s="169"/>
      <c r="K19" s="169"/>
      <c r="L19" s="169"/>
      <c r="M19" s="169"/>
    </row>
    <row r="20" spans="1:13" ht="13.5" thickBot="1">
      <c r="A20" s="226" t="s">
        <v>160</v>
      </c>
      <c r="B20" s="226"/>
      <c r="C20" s="226"/>
      <c r="D20" s="226"/>
      <c r="E20" s="83">
        <f>SUM(E17:E19)</f>
        <v>-346000</v>
      </c>
      <c r="F20" s="83">
        <f>SUM(F17:F19)</f>
        <v>-180000</v>
      </c>
      <c r="G20" s="2"/>
      <c r="H20" s="169"/>
      <c r="I20" s="169"/>
      <c r="J20" s="169"/>
      <c r="K20" s="169"/>
      <c r="L20" s="169"/>
      <c r="M20" s="169"/>
    </row>
    <row r="21" spans="1:13" ht="13.5" thickTop="1">
      <c r="A21" s="226"/>
      <c r="B21" s="226"/>
      <c r="C21" s="226"/>
      <c r="D21" s="226"/>
      <c r="E21" s="5"/>
      <c r="F21" s="5"/>
      <c r="G21" s="2"/>
      <c r="H21" s="169"/>
      <c r="I21" s="169"/>
      <c r="J21" s="169"/>
      <c r="K21" s="169"/>
      <c r="L21" s="169"/>
      <c r="M21" s="169"/>
    </row>
    <row r="22" spans="1:13" ht="12.75">
      <c r="A22" s="226" t="s">
        <v>87</v>
      </c>
      <c r="B22" s="227"/>
      <c r="C22" s="227"/>
      <c r="D22" s="227"/>
      <c r="E22" s="85">
        <v>-797000</v>
      </c>
      <c r="F22" s="85">
        <v>-500000</v>
      </c>
      <c r="G22" s="2"/>
      <c r="H22" s="169"/>
      <c r="I22" s="169"/>
      <c r="J22" s="169"/>
      <c r="K22" s="169"/>
      <c r="L22" s="169"/>
      <c r="M22" s="169"/>
    </row>
    <row r="23" spans="1:13" ht="12.75">
      <c r="A23" s="227" t="s">
        <v>3</v>
      </c>
      <c r="B23" s="227"/>
      <c r="C23" s="227"/>
      <c r="D23" s="227"/>
      <c r="E23" s="81">
        <v>-346000</v>
      </c>
      <c r="F23" s="81">
        <v>-180000</v>
      </c>
      <c r="G23" s="2"/>
      <c r="H23" s="169"/>
      <c r="I23" s="169"/>
      <c r="J23" s="169"/>
      <c r="K23" s="169"/>
      <c r="L23" s="169"/>
      <c r="M23" s="169"/>
    </row>
    <row r="24" spans="1:13" ht="12.75">
      <c r="A24" s="226" t="s">
        <v>4</v>
      </c>
      <c r="B24" s="227"/>
      <c r="C24" s="227"/>
      <c r="D24" s="227"/>
      <c r="E24" s="81">
        <v>143000</v>
      </c>
      <c r="F24" s="81">
        <v>60000</v>
      </c>
      <c r="G24" s="2"/>
      <c r="H24" s="169"/>
      <c r="I24" s="169"/>
      <c r="J24" s="169"/>
      <c r="K24" s="169"/>
      <c r="L24" s="169"/>
      <c r="M24" s="169"/>
    </row>
    <row r="25" spans="1:13" ht="13.5" thickBot="1">
      <c r="A25" s="226" t="s">
        <v>92</v>
      </c>
      <c r="B25" s="227"/>
      <c r="C25" s="227"/>
      <c r="D25" s="227"/>
      <c r="E25" s="83">
        <f>SUM(E22:E24)</f>
        <v>-1000000</v>
      </c>
      <c r="F25" s="83">
        <f>SUM(F22:F24)</f>
        <v>-620000</v>
      </c>
      <c r="G25" s="2"/>
      <c r="H25" s="169"/>
      <c r="I25" s="169"/>
      <c r="J25" s="169"/>
      <c r="K25" s="169"/>
      <c r="L25" s="169"/>
      <c r="M25" s="169"/>
    </row>
    <row r="26" spans="1:13" ht="13.5" thickTop="1">
      <c r="A26" s="227"/>
      <c r="B26" s="227"/>
      <c r="C26" s="227"/>
      <c r="D26" s="227"/>
      <c r="E26" s="84"/>
      <c r="F26" s="84"/>
      <c r="G26" s="2"/>
      <c r="H26" s="169"/>
      <c r="I26" s="169"/>
      <c r="J26" s="169"/>
      <c r="K26" s="169"/>
      <c r="L26" s="169"/>
      <c r="M26" s="169"/>
    </row>
    <row r="27" spans="1:13" ht="12.75">
      <c r="A27" s="227" t="s">
        <v>5</v>
      </c>
      <c r="B27" s="227"/>
      <c r="C27" s="227"/>
      <c r="D27" s="227"/>
      <c r="E27" s="82">
        <v>224000</v>
      </c>
      <c r="F27" s="82">
        <v>190000</v>
      </c>
      <c r="G27" s="2"/>
      <c r="H27" s="169"/>
      <c r="I27" s="169"/>
      <c r="J27" s="169"/>
      <c r="K27" s="169"/>
      <c r="L27" s="169"/>
      <c r="M27" s="169"/>
    </row>
    <row r="28" spans="1:13" ht="12.75">
      <c r="A28" s="226" t="s">
        <v>199</v>
      </c>
      <c r="B28" s="227"/>
      <c r="C28" s="227"/>
      <c r="D28" s="227"/>
      <c r="E28" s="81">
        <v>994500</v>
      </c>
      <c r="F28" s="81">
        <v>0</v>
      </c>
      <c r="G28" s="2"/>
      <c r="H28" s="169"/>
      <c r="I28" s="169"/>
      <c r="J28" s="169"/>
      <c r="K28" s="169"/>
      <c r="L28" s="169"/>
      <c r="M28" s="169"/>
    </row>
    <row r="29" spans="1:13" ht="12.75">
      <c r="A29" s="226" t="s">
        <v>200</v>
      </c>
      <c r="B29" s="227"/>
      <c r="C29" s="227"/>
      <c r="D29" s="227"/>
      <c r="E29" s="81">
        <v>106000</v>
      </c>
      <c r="F29" s="81">
        <v>600000</v>
      </c>
      <c r="G29" s="2"/>
      <c r="H29" s="169"/>
      <c r="I29" s="169"/>
      <c r="J29" s="169"/>
      <c r="K29" s="169"/>
      <c r="L29" s="169"/>
      <c r="M29" s="169"/>
    </row>
    <row r="30" spans="1:13" ht="12.75">
      <c r="A30" s="226" t="s">
        <v>161</v>
      </c>
      <c r="B30" s="227"/>
      <c r="C30" s="227"/>
      <c r="D30" s="227"/>
      <c r="E30" s="81">
        <v>210000</v>
      </c>
      <c r="F30" s="81">
        <v>300000</v>
      </c>
      <c r="G30" s="2"/>
      <c r="H30" s="169"/>
      <c r="I30" s="169"/>
      <c r="J30" s="169"/>
      <c r="K30" s="169"/>
      <c r="L30" s="169"/>
      <c r="M30" s="169"/>
    </row>
    <row r="31" spans="1:13" ht="12.75">
      <c r="A31" s="226" t="s">
        <v>201</v>
      </c>
      <c r="B31" s="227"/>
      <c r="C31" s="227"/>
      <c r="D31" s="227"/>
      <c r="E31" s="81">
        <v>380000</v>
      </c>
      <c r="F31" s="81">
        <v>110000</v>
      </c>
      <c r="G31" s="2"/>
      <c r="H31" s="169"/>
      <c r="I31" s="169"/>
      <c r="J31" s="169"/>
      <c r="K31" s="169"/>
      <c r="L31" s="169"/>
      <c r="M31" s="169"/>
    </row>
    <row r="32" spans="1:13" ht="13.5" thickBot="1">
      <c r="A32" s="227" t="s">
        <v>113</v>
      </c>
      <c r="B32" s="227"/>
      <c r="C32" s="227"/>
      <c r="D32" s="227"/>
      <c r="E32" s="83">
        <f>SUM(E27:E31)</f>
        <v>1914500</v>
      </c>
      <c r="F32" s="83">
        <f>SUM(F27:F31)</f>
        <v>1200000</v>
      </c>
      <c r="G32" s="2"/>
      <c r="H32" s="169"/>
      <c r="I32" s="169"/>
      <c r="J32" s="169"/>
      <c r="K32" s="169"/>
      <c r="L32" s="169"/>
      <c r="M32" s="169"/>
    </row>
    <row r="33" spans="1:13" ht="13.5" thickTop="1">
      <c r="A33" s="227"/>
      <c r="B33" s="227"/>
      <c r="C33" s="227"/>
      <c r="D33" s="227"/>
      <c r="E33" s="81"/>
      <c r="F33" s="81"/>
      <c r="G33" s="2"/>
      <c r="H33" s="169"/>
      <c r="I33" s="169"/>
      <c r="J33" s="169"/>
      <c r="K33" s="169"/>
      <c r="L33" s="169"/>
      <c r="M33" s="169"/>
    </row>
    <row r="34" spans="1:13" ht="12.75">
      <c r="A34" s="226" t="s">
        <v>202</v>
      </c>
      <c r="B34" s="227"/>
      <c r="C34" s="227"/>
      <c r="D34" s="227"/>
      <c r="E34" s="82">
        <v>-453000</v>
      </c>
      <c r="F34" s="82">
        <v>-200000</v>
      </c>
      <c r="G34" s="2"/>
      <c r="H34" s="169"/>
      <c r="I34" s="169"/>
      <c r="J34" s="169"/>
      <c r="K34" s="169"/>
      <c r="L34" s="169"/>
      <c r="M34" s="169"/>
    </row>
    <row r="35" spans="1:13" ht="12.75">
      <c r="A35" s="227" t="s">
        <v>9</v>
      </c>
      <c r="B35" s="227"/>
      <c r="C35" s="227"/>
      <c r="D35" s="227"/>
      <c r="E35" s="81">
        <v>-400000</v>
      </c>
      <c r="F35" s="81">
        <v>-300000</v>
      </c>
      <c r="G35" s="2"/>
      <c r="H35" s="169"/>
      <c r="I35" s="169"/>
      <c r="J35" s="169"/>
      <c r="K35" s="169"/>
      <c r="L35" s="169"/>
      <c r="M35" s="169"/>
    </row>
    <row r="36" spans="1:13" ht="12.75">
      <c r="A36" s="227" t="s">
        <v>10</v>
      </c>
      <c r="B36" s="227"/>
      <c r="C36" s="227"/>
      <c r="D36" s="227"/>
      <c r="E36" s="81">
        <v>-60000</v>
      </c>
      <c r="F36" s="81">
        <v>-80000</v>
      </c>
      <c r="G36" s="2"/>
      <c r="H36" s="169"/>
      <c r="I36" s="169"/>
      <c r="J36" s="169"/>
      <c r="K36" s="169"/>
      <c r="L36" s="169"/>
      <c r="M36" s="169"/>
    </row>
    <row r="37" spans="1:13" ht="12.75">
      <c r="A37" s="226" t="s">
        <v>203</v>
      </c>
      <c r="B37" s="227"/>
      <c r="C37" s="227"/>
      <c r="D37" s="227"/>
      <c r="E37" s="81">
        <v>-1500</v>
      </c>
      <c r="F37" s="81">
        <v>0</v>
      </c>
      <c r="G37" s="2"/>
      <c r="H37" s="169"/>
      <c r="I37" s="169"/>
      <c r="J37" s="169"/>
      <c r="K37" s="169"/>
      <c r="L37" s="169"/>
      <c r="M37" s="169"/>
    </row>
    <row r="38" spans="1:13" ht="12.75">
      <c r="A38" s="226" t="s">
        <v>204</v>
      </c>
      <c r="B38" s="227"/>
      <c r="C38" s="227"/>
      <c r="D38" s="227"/>
      <c r="E38" s="81">
        <v>-1000000</v>
      </c>
      <c r="F38" s="81">
        <v>-620000</v>
      </c>
      <c r="G38" s="2"/>
      <c r="H38" s="169"/>
      <c r="I38" s="169"/>
      <c r="J38" s="169"/>
      <c r="K38" s="169"/>
      <c r="L38" s="169"/>
      <c r="M38" s="169"/>
    </row>
    <row r="39" spans="1:13" ht="13.5" thickBot="1">
      <c r="A39" s="227" t="s">
        <v>114</v>
      </c>
      <c r="B39" s="227"/>
      <c r="C39" s="227"/>
      <c r="D39" s="227"/>
      <c r="E39" s="83">
        <f>SUM(E34:E38)</f>
        <v>-1914500</v>
      </c>
      <c r="F39" s="83">
        <f>SUM(F34:F38)</f>
        <v>-1200000</v>
      </c>
      <c r="G39" s="2"/>
      <c r="H39" s="169"/>
      <c r="I39" s="169"/>
      <c r="J39" s="169"/>
      <c r="K39" s="169"/>
      <c r="L39" s="169"/>
      <c r="M39" s="169"/>
    </row>
    <row r="40" spans="1:13" ht="13.5" thickTop="1">
      <c r="A40" s="226"/>
      <c r="B40" s="226"/>
      <c r="C40" s="226"/>
      <c r="D40" s="226"/>
      <c r="E40" s="2"/>
      <c r="F40" s="2"/>
      <c r="G40" s="2"/>
      <c r="H40" s="169"/>
      <c r="I40" s="169"/>
      <c r="J40" s="169"/>
      <c r="K40" s="169"/>
      <c r="L40" s="169"/>
      <c r="M40" s="169"/>
    </row>
    <row r="41" spans="1:13" ht="12.75">
      <c r="A41" s="226" t="s">
        <v>52</v>
      </c>
      <c r="B41" s="226"/>
      <c r="C41" s="226"/>
      <c r="D41" s="226"/>
      <c r="E41" s="2"/>
      <c r="F41" s="2"/>
      <c r="G41" s="2"/>
      <c r="H41" s="169"/>
      <c r="I41" s="169"/>
      <c r="J41" s="169"/>
      <c r="K41" s="169"/>
      <c r="L41" s="169"/>
      <c r="M41" s="169"/>
    </row>
    <row r="42" spans="1:13" ht="12.75">
      <c r="A42" s="2"/>
      <c r="B42" s="2"/>
      <c r="C42" s="2"/>
      <c r="D42" s="2"/>
      <c r="E42" s="2"/>
      <c r="F42" s="2"/>
      <c r="G42" s="2"/>
      <c r="H42" s="169"/>
      <c r="I42" s="169"/>
      <c r="J42" s="169"/>
      <c r="K42" s="169"/>
      <c r="L42" s="169"/>
      <c r="M42" s="169"/>
    </row>
    <row r="43" spans="8:13" ht="12.75">
      <c r="H43" s="169"/>
      <c r="I43" s="169"/>
      <c r="J43" s="169"/>
      <c r="K43" s="169"/>
      <c r="L43" s="169"/>
      <c r="M43" s="169"/>
    </row>
    <row r="44" spans="8:13" ht="12.75">
      <c r="H44" s="169"/>
      <c r="I44" s="169"/>
      <c r="J44" s="169"/>
      <c r="K44" s="169"/>
      <c r="L44" s="169"/>
      <c r="M44" s="169"/>
    </row>
    <row r="45" spans="8:13" ht="12.75">
      <c r="H45" s="169"/>
      <c r="I45" s="169"/>
      <c r="J45" s="169"/>
      <c r="K45" s="169"/>
      <c r="L45" s="169"/>
      <c r="M45" s="169"/>
    </row>
    <row r="46" spans="8:13" ht="12.75">
      <c r="H46" s="169"/>
      <c r="I46" s="169"/>
      <c r="J46" s="169"/>
      <c r="K46" s="169"/>
      <c r="L46" s="169"/>
      <c r="M46" s="169"/>
    </row>
    <row r="47" spans="8:13" ht="12.75">
      <c r="H47" s="169"/>
      <c r="I47" s="169"/>
      <c r="J47" s="169"/>
      <c r="K47" s="169"/>
      <c r="L47" s="169"/>
      <c r="M47" s="169"/>
    </row>
    <row r="48" spans="8:13" ht="12.75">
      <c r="H48" s="169"/>
      <c r="I48" s="169"/>
      <c r="J48" s="169"/>
      <c r="K48" s="169"/>
      <c r="L48" s="169"/>
      <c r="M48" s="169"/>
    </row>
    <row r="49" spans="8:13" ht="12.75">
      <c r="H49" s="169"/>
      <c r="I49" s="169"/>
      <c r="J49" s="169"/>
      <c r="K49" s="169"/>
      <c r="L49" s="169"/>
      <c r="M49" s="169"/>
    </row>
    <row r="50" spans="8:13" ht="12.75">
      <c r="H50" s="169"/>
      <c r="I50" s="169"/>
      <c r="J50" s="169"/>
      <c r="K50" s="169"/>
      <c r="L50" s="169"/>
      <c r="M50" s="169"/>
    </row>
    <row r="51" spans="8:13" ht="12.75">
      <c r="H51" s="169"/>
      <c r="I51" s="169"/>
      <c r="J51" s="169"/>
      <c r="K51" s="169"/>
      <c r="L51" s="169"/>
      <c r="M51" s="169"/>
    </row>
    <row r="52" spans="8:13" ht="12.75">
      <c r="H52" s="169"/>
      <c r="I52" s="169"/>
      <c r="J52" s="169"/>
      <c r="K52" s="169"/>
      <c r="L52" s="169"/>
      <c r="M52" s="169"/>
    </row>
    <row r="53" spans="8:13" ht="12.75">
      <c r="H53" s="169"/>
      <c r="I53" s="169"/>
      <c r="J53" s="169"/>
      <c r="K53" s="169"/>
      <c r="L53" s="169"/>
      <c r="M53" s="169"/>
    </row>
    <row r="54" spans="8:13" ht="12.75">
      <c r="H54" s="169"/>
      <c r="I54" s="169"/>
      <c r="J54" s="169"/>
      <c r="K54" s="169"/>
      <c r="L54" s="169"/>
      <c r="M54" s="169"/>
    </row>
    <row r="55" spans="8:13" ht="12.75">
      <c r="H55" s="169"/>
      <c r="I55" s="169"/>
      <c r="J55" s="169"/>
      <c r="K55" s="169"/>
      <c r="L55" s="169"/>
      <c r="M55" s="169"/>
    </row>
    <row r="56" spans="8:13" ht="12.75">
      <c r="H56" s="169"/>
      <c r="I56" s="169"/>
      <c r="J56" s="169"/>
      <c r="K56" s="169"/>
      <c r="L56" s="169"/>
      <c r="M56" s="169"/>
    </row>
    <row r="57" spans="8:13" ht="12.75">
      <c r="H57" s="169"/>
      <c r="I57" s="169"/>
      <c r="J57" s="169"/>
      <c r="K57" s="169"/>
      <c r="L57" s="169"/>
      <c r="M57" s="169"/>
    </row>
    <row r="58" spans="8:13" ht="12.75">
      <c r="H58" s="169"/>
      <c r="I58" s="169"/>
      <c r="J58" s="169"/>
      <c r="K58" s="169"/>
      <c r="L58" s="169"/>
      <c r="M58" s="169"/>
    </row>
    <row r="59" spans="8:13" ht="12.75">
      <c r="H59" s="169"/>
      <c r="I59" s="169"/>
      <c r="J59" s="169"/>
      <c r="K59" s="169"/>
      <c r="L59" s="169"/>
      <c r="M59" s="169"/>
    </row>
    <row r="60" spans="8:13" ht="12.75">
      <c r="H60" s="169"/>
      <c r="I60" s="169"/>
      <c r="J60" s="169"/>
      <c r="K60" s="169"/>
      <c r="L60" s="169"/>
      <c r="M60" s="169"/>
    </row>
    <row r="61" spans="8:13" ht="12.75">
      <c r="H61" s="169"/>
      <c r="I61" s="169"/>
      <c r="J61" s="169"/>
      <c r="K61" s="169"/>
      <c r="L61" s="169"/>
      <c r="M61" s="169"/>
    </row>
    <row r="62" spans="8:13" ht="12.75">
      <c r="H62" s="169"/>
      <c r="I62" s="169"/>
      <c r="J62" s="169"/>
      <c r="K62" s="169"/>
      <c r="L62" s="169"/>
      <c r="M62" s="169"/>
    </row>
    <row r="63" spans="8:13" ht="12.75">
      <c r="H63" s="169"/>
      <c r="I63" s="169"/>
      <c r="J63" s="169"/>
      <c r="K63" s="169"/>
      <c r="L63" s="169"/>
      <c r="M63" s="169"/>
    </row>
    <row r="64" spans="8:13" ht="12.75">
      <c r="H64" s="169"/>
      <c r="I64" s="169"/>
      <c r="J64" s="169"/>
      <c r="K64" s="169"/>
      <c r="L64" s="169"/>
      <c r="M64" s="169"/>
    </row>
    <row r="65" spans="8:13" ht="12.75">
      <c r="H65" s="169"/>
      <c r="I65" s="169"/>
      <c r="J65" s="169"/>
      <c r="K65" s="169"/>
      <c r="L65" s="169"/>
      <c r="M65" s="169"/>
    </row>
    <row r="66" spans="8:13" ht="12.75">
      <c r="H66" s="169"/>
      <c r="I66" s="169"/>
      <c r="J66" s="169"/>
      <c r="K66" s="169"/>
      <c r="L66" s="169"/>
      <c r="M66" s="169"/>
    </row>
    <row r="67" spans="8:13" ht="12.75">
      <c r="H67" s="169"/>
      <c r="I67" s="169"/>
      <c r="J67" s="169"/>
      <c r="K67" s="169"/>
      <c r="L67" s="169"/>
      <c r="M67" s="169"/>
    </row>
    <row r="68" spans="8:13" ht="12.75">
      <c r="H68" s="169"/>
      <c r="I68" s="169"/>
      <c r="J68" s="169"/>
      <c r="K68" s="169"/>
      <c r="L68" s="169"/>
      <c r="M68" s="169"/>
    </row>
    <row r="69" spans="8:13" ht="12.75">
      <c r="H69" s="169"/>
      <c r="I69" s="169"/>
      <c r="J69" s="169"/>
      <c r="K69" s="169"/>
      <c r="L69" s="169"/>
      <c r="M69" s="169"/>
    </row>
    <row r="70" spans="8:13" ht="12.75">
      <c r="H70" s="169"/>
      <c r="I70" s="169"/>
      <c r="J70" s="169"/>
      <c r="K70" s="169"/>
      <c r="L70" s="169"/>
      <c r="M70" s="169"/>
    </row>
    <row r="71" spans="8:13" ht="12.75">
      <c r="H71" s="169"/>
      <c r="I71" s="169"/>
      <c r="J71" s="169"/>
      <c r="K71" s="169"/>
      <c r="L71" s="169"/>
      <c r="M71" s="169"/>
    </row>
    <row r="72" spans="8:13" ht="12.75">
      <c r="H72" s="169"/>
      <c r="I72" s="169"/>
      <c r="J72" s="169"/>
      <c r="K72" s="169"/>
      <c r="L72" s="169"/>
      <c r="M72" s="169"/>
    </row>
    <row r="73" spans="8:13" ht="12.75">
      <c r="H73" s="169"/>
      <c r="I73" s="169"/>
      <c r="J73" s="169"/>
      <c r="K73" s="169"/>
      <c r="L73" s="169"/>
      <c r="M73" s="169"/>
    </row>
    <row r="74" spans="8:13" ht="12.75">
      <c r="H74" s="169"/>
      <c r="I74" s="169"/>
      <c r="J74" s="169"/>
      <c r="K74" s="169"/>
      <c r="L74" s="169"/>
      <c r="M74" s="169"/>
    </row>
    <row r="75" spans="8:13" ht="12.75">
      <c r="H75" s="169"/>
      <c r="I75" s="169"/>
      <c r="J75" s="169"/>
      <c r="K75" s="169"/>
      <c r="L75" s="169"/>
      <c r="M75" s="169"/>
    </row>
    <row r="76" spans="8:13" ht="12.75">
      <c r="H76" s="169"/>
      <c r="I76" s="169"/>
      <c r="J76" s="169"/>
      <c r="K76" s="169"/>
      <c r="L76" s="169"/>
      <c r="M76" s="169"/>
    </row>
    <row r="77" spans="8:13" ht="12.75">
      <c r="H77" s="169"/>
      <c r="I77" s="169"/>
      <c r="J77" s="169"/>
      <c r="K77" s="169"/>
      <c r="L77" s="169"/>
      <c r="M77" s="169"/>
    </row>
    <row r="78" spans="8:13" ht="12.75">
      <c r="H78" s="169"/>
      <c r="I78" s="169"/>
      <c r="J78" s="169"/>
      <c r="K78" s="169"/>
      <c r="L78" s="169"/>
      <c r="M78" s="169"/>
    </row>
    <row r="79" spans="8:13" ht="12.75">
      <c r="H79" s="169"/>
      <c r="I79" s="169"/>
      <c r="J79" s="169"/>
      <c r="K79" s="169"/>
      <c r="L79" s="169"/>
      <c r="M79" s="169"/>
    </row>
    <row r="80" spans="8:13" ht="12.75">
      <c r="H80" s="169"/>
      <c r="I80" s="169"/>
      <c r="J80" s="169"/>
      <c r="K80" s="169"/>
      <c r="L80" s="169"/>
      <c r="M80" s="169"/>
    </row>
    <row r="81" spans="8:13" ht="12.75">
      <c r="H81" s="169"/>
      <c r="I81" s="169"/>
      <c r="J81" s="169"/>
      <c r="K81" s="169"/>
      <c r="L81" s="169"/>
      <c r="M81" s="169"/>
    </row>
    <row r="82" spans="8:13" ht="12.75">
      <c r="H82" s="169"/>
      <c r="I82" s="169"/>
      <c r="J82" s="169"/>
      <c r="K82" s="169"/>
      <c r="L82" s="169"/>
      <c r="M82" s="169"/>
    </row>
    <row r="83" spans="8:13" ht="12.75">
      <c r="H83" s="169"/>
      <c r="I83" s="169"/>
      <c r="J83" s="169"/>
      <c r="K83" s="169"/>
      <c r="L83" s="169"/>
      <c r="M83" s="169"/>
    </row>
    <row r="84" spans="8:13" ht="12.75">
      <c r="H84" s="169"/>
      <c r="I84" s="169"/>
      <c r="J84" s="169"/>
      <c r="K84" s="169"/>
      <c r="L84" s="169"/>
      <c r="M84" s="169"/>
    </row>
    <row r="85" spans="8:13" ht="12.75">
      <c r="H85" s="169"/>
      <c r="I85" s="169"/>
      <c r="J85" s="169"/>
      <c r="K85" s="169"/>
      <c r="L85" s="169"/>
      <c r="M85" s="169"/>
    </row>
    <row r="86" spans="8:13" ht="12.75">
      <c r="H86" s="169"/>
      <c r="I86" s="169"/>
      <c r="J86" s="169"/>
      <c r="K86" s="169"/>
      <c r="L86" s="169"/>
      <c r="M86" s="169"/>
    </row>
    <row r="87" spans="8:13" ht="12.75">
      <c r="H87" s="169"/>
      <c r="I87" s="169"/>
      <c r="J87" s="169"/>
      <c r="K87" s="169"/>
      <c r="L87" s="169"/>
      <c r="M87" s="169"/>
    </row>
    <row r="88" spans="8:13" ht="12.75">
      <c r="H88" s="169"/>
      <c r="I88" s="169"/>
      <c r="J88" s="169"/>
      <c r="K88" s="169"/>
      <c r="L88" s="169"/>
      <c r="M88" s="169"/>
    </row>
    <row r="89" spans="8:13" ht="12.75">
      <c r="H89" s="169"/>
      <c r="I89" s="169"/>
      <c r="J89" s="169"/>
      <c r="K89" s="169"/>
      <c r="L89" s="169"/>
      <c r="M89" s="169"/>
    </row>
    <row r="90" spans="8:13" ht="12.75">
      <c r="H90" s="169"/>
      <c r="I90" s="169"/>
      <c r="J90" s="169"/>
      <c r="K90" s="169"/>
      <c r="L90" s="169"/>
      <c r="M90" s="169"/>
    </row>
    <row r="91" spans="8:13" ht="12.75">
      <c r="H91" s="169"/>
      <c r="I91" s="169"/>
      <c r="J91" s="169"/>
      <c r="K91" s="169"/>
      <c r="L91" s="169"/>
      <c r="M91" s="169"/>
    </row>
    <row r="92" spans="8:13" ht="12.75">
      <c r="H92" s="169"/>
      <c r="I92" s="169"/>
      <c r="J92" s="169"/>
      <c r="K92" s="169"/>
      <c r="L92" s="169"/>
      <c r="M92" s="169"/>
    </row>
    <row r="93" spans="8:13" ht="12.75">
      <c r="H93" s="169"/>
      <c r="I93" s="169"/>
      <c r="J93" s="169"/>
      <c r="K93" s="169"/>
      <c r="L93" s="169"/>
      <c r="M93" s="169"/>
    </row>
    <row r="94" spans="8:13" ht="12.75">
      <c r="H94" s="169"/>
      <c r="I94" s="169"/>
      <c r="J94" s="169"/>
      <c r="K94" s="169"/>
      <c r="L94" s="169"/>
      <c r="M94" s="169"/>
    </row>
    <row r="95" spans="8:13" ht="12.75">
      <c r="H95" s="169"/>
      <c r="I95" s="169"/>
      <c r="J95" s="169"/>
      <c r="K95" s="169"/>
      <c r="L95" s="169"/>
      <c r="M95" s="169"/>
    </row>
    <row r="96" spans="8:13" ht="12.75">
      <c r="H96" s="169"/>
      <c r="I96" s="169"/>
      <c r="J96" s="169"/>
      <c r="K96" s="169"/>
      <c r="L96" s="169"/>
      <c r="M96" s="169"/>
    </row>
    <row r="97" spans="8:13" ht="12.75">
      <c r="H97" s="169"/>
      <c r="I97" s="169"/>
      <c r="J97" s="169"/>
      <c r="K97" s="169"/>
      <c r="L97" s="169"/>
      <c r="M97" s="169"/>
    </row>
    <row r="98" spans="8:13" ht="12.75">
      <c r="H98" s="169"/>
      <c r="I98" s="169"/>
      <c r="J98" s="169"/>
      <c r="K98" s="169"/>
      <c r="L98" s="169"/>
      <c r="M98" s="169"/>
    </row>
    <row r="99" spans="8:13" ht="12.75">
      <c r="H99" s="169"/>
      <c r="I99" s="169"/>
      <c r="J99" s="169"/>
      <c r="K99" s="169"/>
      <c r="L99" s="169"/>
      <c r="M99" s="169"/>
    </row>
    <row r="100" spans="8:13" ht="12.75">
      <c r="H100" s="169"/>
      <c r="I100" s="169"/>
      <c r="J100" s="169"/>
      <c r="K100" s="169"/>
      <c r="L100" s="169"/>
      <c r="M100" s="169"/>
    </row>
    <row r="101" spans="8:13" ht="12.75">
      <c r="H101" s="169"/>
      <c r="I101" s="169"/>
      <c r="J101" s="169"/>
      <c r="K101" s="169"/>
      <c r="L101" s="169"/>
      <c r="M101" s="169"/>
    </row>
    <row r="102" spans="8:13" ht="12.75">
      <c r="H102" s="169"/>
      <c r="I102" s="169"/>
      <c r="J102" s="169"/>
      <c r="K102" s="169"/>
      <c r="L102" s="169"/>
      <c r="M102" s="169"/>
    </row>
    <row r="103" spans="8:13" ht="12.75">
      <c r="H103" s="169"/>
      <c r="I103" s="169"/>
      <c r="J103" s="169"/>
      <c r="K103" s="169"/>
      <c r="L103" s="169"/>
      <c r="M103" s="169"/>
    </row>
    <row r="104" spans="8:13" ht="12.75">
      <c r="H104" s="169"/>
      <c r="I104" s="169"/>
      <c r="J104" s="169"/>
      <c r="K104" s="169"/>
      <c r="L104" s="169"/>
      <c r="M104" s="169"/>
    </row>
    <row r="105" spans="8:13" ht="12.75">
      <c r="H105" s="169"/>
      <c r="I105" s="169"/>
      <c r="J105" s="169"/>
      <c r="K105" s="169"/>
      <c r="L105" s="169"/>
      <c r="M105" s="169"/>
    </row>
    <row r="106" spans="8:13" ht="12.75">
      <c r="H106" s="169"/>
      <c r="I106" s="169"/>
      <c r="J106" s="169"/>
      <c r="K106" s="169"/>
      <c r="L106" s="169"/>
      <c r="M106" s="169"/>
    </row>
    <row r="107" spans="8:13" ht="12.75">
      <c r="H107" s="169"/>
      <c r="I107" s="169"/>
      <c r="J107" s="169"/>
      <c r="K107" s="169"/>
      <c r="L107" s="169"/>
      <c r="M107" s="169"/>
    </row>
    <row r="108" spans="8:13" ht="12.75">
      <c r="H108" s="169"/>
      <c r="I108" s="169"/>
      <c r="J108" s="169"/>
      <c r="K108" s="169"/>
      <c r="L108" s="169"/>
      <c r="M108" s="169"/>
    </row>
    <row r="109" spans="8:13" ht="12.75">
      <c r="H109" s="169"/>
      <c r="I109" s="169"/>
      <c r="J109" s="169"/>
      <c r="K109" s="169"/>
      <c r="L109" s="169"/>
      <c r="M109" s="169"/>
    </row>
    <row r="110" spans="8:13" ht="12.75">
      <c r="H110" s="169"/>
      <c r="I110" s="169"/>
      <c r="J110" s="169"/>
      <c r="K110" s="169"/>
      <c r="L110" s="169"/>
      <c r="M110" s="169"/>
    </row>
    <row r="111" spans="8:13" ht="12.75">
      <c r="H111" s="169"/>
      <c r="I111" s="169"/>
      <c r="J111" s="169"/>
      <c r="K111" s="169"/>
      <c r="L111" s="169"/>
      <c r="M111" s="169"/>
    </row>
    <row r="112" spans="8:13" ht="12.75">
      <c r="H112" s="169"/>
      <c r="I112" s="169"/>
      <c r="J112" s="169"/>
      <c r="K112" s="169"/>
      <c r="L112" s="169"/>
      <c r="M112" s="169"/>
    </row>
    <row r="113" spans="8:13" ht="12.75">
      <c r="H113" s="169"/>
      <c r="I113" s="169"/>
      <c r="J113" s="169"/>
      <c r="K113" s="169"/>
      <c r="L113" s="169"/>
      <c r="M113" s="169"/>
    </row>
    <row r="114" spans="8:13" ht="12.75">
      <c r="H114" s="169"/>
      <c r="I114" s="169"/>
      <c r="J114" s="169"/>
      <c r="K114" s="169"/>
      <c r="L114" s="169"/>
      <c r="M114" s="169"/>
    </row>
    <row r="115" spans="8:13" ht="12.75">
      <c r="H115" s="169"/>
      <c r="I115" s="169"/>
      <c r="J115" s="169"/>
      <c r="K115" s="169"/>
      <c r="L115" s="169"/>
      <c r="M115" s="169"/>
    </row>
    <row r="116" spans="8:13" ht="12.75">
      <c r="H116" s="169"/>
      <c r="I116" s="169"/>
      <c r="J116" s="169"/>
      <c r="K116" s="169"/>
      <c r="L116" s="169"/>
      <c r="M116" s="169"/>
    </row>
    <row r="117" spans="8:13" ht="12.75">
      <c r="H117" s="169"/>
      <c r="I117" s="169"/>
      <c r="J117" s="169"/>
      <c r="K117" s="169"/>
      <c r="L117" s="169"/>
      <c r="M117" s="169"/>
    </row>
    <row r="118" spans="8:13" ht="12.75">
      <c r="H118" s="169"/>
      <c r="I118" s="169"/>
      <c r="J118" s="169"/>
      <c r="K118" s="169"/>
      <c r="L118" s="169"/>
      <c r="M118" s="169"/>
    </row>
    <row r="119" spans="8:13" ht="12.75">
      <c r="H119" s="169"/>
      <c r="I119" s="169"/>
      <c r="J119" s="169"/>
      <c r="K119" s="169"/>
      <c r="L119" s="169"/>
      <c r="M119" s="169"/>
    </row>
    <row r="120" spans="8:13" ht="12.75">
      <c r="H120" s="169"/>
      <c r="I120" s="169"/>
      <c r="J120" s="169"/>
      <c r="K120" s="169"/>
      <c r="L120" s="169"/>
      <c r="M120" s="169"/>
    </row>
    <row r="121" spans="8:13" ht="12.75">
      <c r="H121" s="169"/>
      <c r="I121" s="169"/>
      <c r="J121" s="169"/>
      <c r="K121" s="169"/>
      <c r="L121" s="169"/>
      <c r="M121" s="169"/>
    </row>
    <row r="122" spans="8:13" ht="12.75">
      <c r="H122" s="169"/>
      <c r="I122" s="169"/>
      <c r="J122" s="169"/>
      <c r="K122" s="169"/>
      <c r="L122" s="169"/>
      <c r="M122" s="169"/>
    </row>
    <row r="123" spans="8:13" ht="12.75">
      <c r="H123" s="169"/>
      <c r="I123" s="169"/>
      <c r="J123" s="169"/>
      <c r="K123" s="169"/>
      <c r="L123" s="169"/>
      <c r="M123" s="169"/>
    </row>
    <row r="124" spans="8:13" ht="12.75">
      <c r="H124" s="169"/>
      <c r="I124" s="169"/>
      <c r="J124" s="169"/>
      <c r="K124" s="169"/>
      <c r="L124" s="169"/>
      <c r="M124" s="169"/>
    </row>
    <row r="125" spans="8:13" ht="12.75">
      <c r="H125" s="169"/>
      <c r="I125" s="169"/>
      <c r="J125" s="169"/>
      <c r="K125" s="169"/>
      <c r="L125" s="169"/>
      <c r="M125" s="169"/>
    </row>
    <row r="126" spans="8:13" ht="12.75">
      <c r="H126" s="169"/>
      <c r="I126" s="169"/>
      <c r="J126" s="169"/>
      <c r="K126" s="169"/>
      <c r="L126" s="169"/>
      <c r="M126" s="169"/>
    </row>
    <row r="127" spans="8:13" ht="12.75">
      <c r="H127" s="169"/>
      <c r="I127" s="169"/>
      <c r="J127" s="169"/>
      <c r="K127" s="169"/>
      <c r="L127" s="169"/>
      <c r="M127" s="169"/>
    </row>
    <row r="128" spans="8:13" ht="12.75">
      <c r="H128" s="169"/>
      <c r="I128" s="169"/>
      <c r="J128" s="169"/>
      <c r="K128" s="169"/>
      <c r="L128" s="169"/>
      <c r="M128" s="169"/>
    </row>
    <row r="129" spans="8:13" ht="12.75">
      <c r="H129" s="169"/>
      <c r="I129" s="169"/>
      <c r="J129" s="169"/>
      <c r="K129" s="169"/>
      <c r="L129" s="169"/>
      <c r="M129" s="169"/>
    </row>
    <row r="130" spans="8:13" ht="12.75">
      <c r="H130" s="169"/>
      <c r="I130" s="169"/>
      <c r="J130" s="169"/>
      <c r="K130" s="169"/>
      <c r="L130" s="169"/>
      <c r="M130" s="169"/>
    </row>
    <row r="131" spans="8:13" ht="12.75">
      <c r="H131" s="169"/>
      <c r="I131" s="169"/>
      <c r="J131" s="169"/>
      <c r="K131" s="169"/>
      <c r="L131" s="169"/>
      <c r="M131" s="169"/>
    </row>
    <row r="132" spans="8:13" ht="12.75">
      <c r="H132" s="169"/>
      <c r="I132" s="169"/>
      <c r="J132" s="169"/>
      <c r="K132" s="169"/>
      <c r="L132" s="169"/>
      <c r="M132" s="169"/>
    </row>
    <row r="133" spans="8:13" ht="12.75">
      <c r="H133" s="169"/>
      <c r="I133" s="169"/>
      <c r="J133" s="169"/>
      <c r="K133" s="169"/>
      <c r="L133" s="169"/>
      <c r="M133" s="169"/>
    </row>
    <row r="134" spans="8:13" ht="12.75">
      <c r="H134" s="169"/>
      <c r="I134" s="169"/>
      <c r="J134" s="169"/>
      <c r="K134" s="169"/>
      <c r="L134" s="169"/>
      <c r="M134" s="169"/>
    </row>
    <row r="135" spans="8:13" ht="12.75">
      <c r="H135" s="169"/>
      <c r="I135" s="169"/>
      <c r="J135" s="169"/>
      <c r="K135" s="169"/>
      <c r="L135" s="169"/>
      <c r="M135" s="169"/>
    </row>
    <row r="136" spans="8:13" ht="12.75">
      <c r="H136" s="169"/>
      <c r="I136" s="169"/>
      <c r="J136" s="169"/>
      <c r="K136" s="169"/>
      <c r="L136" s="169"/>
      <c r="M136" s="169"/>
    </row>
    <row r="137" spans="8:13" ht="12.75">
      <c r="H137" s="169"/>
      <c r="I137" s="169"/>
      <c r="J137" s="169"/>
      <c r="K137" s="169"/>
      <c r="L137" s="169"/>
      <c r="M137" s="169"/>
    </row>
    <row r="138" spans="8:13" ht="12.75">
      <c r="H138" s="169"/>
      <c r="I138" s="169"/>
      <c r="J138" s="169"/>
      <c r="K138" s="169"/>
      <c r="L138" s="169"/>
      <c r="M138" s="169"/>
    </row>
    <row r="139" spans="8:13" ht="12.75">
      <c r="H139" s="169"/>
      <c r="I139" s="169"/>
      <c r="J139" s="169"/>
      <c r="K139" s="169"/>
      <c r="L139" s="169"/>
      <c r="M139" s="169"/>
    </row>
    <row r="140" spans="8:13" ht="12.75">
      <c r="H140" s="169"/>
      <c r="I140" s="169"/>
      <c r="J140" s="169"/>
      <c r="K140" s="169"/>
      <c r="L140" s="169"/>
      <c r="M140" s="169"/>
    </row>
    <row r="141" spans="8:13" ht="12.75">
      <c r="H141" s="169"/>
      <c r="I141" s="169"/>
      <c r="J141" s="169"/>
      <c r="K141" s="169"/>
      <c r="L141" s="169"/>
      <c r="M141" s="169"/>
    </row>
    <row r="142" spans="8:13" ht="12.75">
      <c r="H142" s="169"/>
      <c r="I142" s="169"/>
      <c r="J142" s="169"/>
      <c r="K142" s="169"/>
      <c r="L142" s="169"/>
      <c r="M142" s="169"/>
    </row>
  </sheetData>
  <sheetProtection password="C690" sheet="1" objects="1" scenarios="1" selectLockedCells="1" selectUnlockedCells="1"/>
  <mergeCells count="40">
    <mergeCell ref="A41:D41"/>
    <mergeCell ref="A32:D32"/>
    <mergeCell ref="A33:D33"/>
    <mergeCell ref="A34:D34"/>
    <mergeCell ref="A35:D35"/>
    <mergeCell ref="A36:D36"/>
    <mergeCell ref="A30:D30"/>
    <mergeCell ref="A31:D31"/>
    <mergeCell ref="A38:D38"/>
    <mergeCell ref="A39:D39"/>
    <mergeCell ref="A40:D40"/>
    <mergeCell ref="A37:D37"/>
    <mergeCell ref="A24:D24"/>
    <mergeCell ref="A25:D25"/>
    <mergeCell ref="A26:D26"/>
    <mergeCell ref="A27:D27"/>
    <mergeCell ref="A28:D28"/>
    <mergeCell ref="A29:D29"/>
    <mergeCell ref="A19:D19"/>
    <mergeCell ref="A13:E13"/>
    <mergeCell ref="A12:E12"/>
    <mergeCell ref="A11:E11"/>
    <mergeCell ref="A10:E10"/>
    <mergeCell ref="A23:D23"/>
    <mergeCell ref="A20:D20"/>
    <mergeCell ref="A21:D21"/>
    <mergeCell ref="A22:D22"/>
    <mergeCell ref="A8:E8"/>
    <mergeCell ref="A15:D15"/>
    <mergeCell ref="A16:D16"/>
    <mergeCell ref="A17:D17"/>
    <mergeCell ref="A18:D18"/>
    <mergeCell ref="A9:E9"/>
    <mergeCell ref="A14:F14"/>
    <mergeCell ref="A1:B1"/>
    <mergeCell ref="A3:E3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Ganesh k</cp:lastModifiedBy>
  <cp:lastPrinted>2011-11-23T20:25:02Z</cp:lastPrinted>
  <dcterms:created xsi:type="dcterms:W3CDTF">2002-01-03T18:06:33Z</dcterms:created>
  <dcterms:modified xsi:type="dcterms:W3CDTF">2012-11-01T11:51:57Z</dcterms:modified>
  <cp:category/>
  <cp:version/>
  <cp:contentType/>
  <cp:contentStatus/>
</cp:coreProperties>
</file>