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060" windowHeight="5820" activeTab="0"/>
  </bookViews>
  <sheets>
    <sheet name="P24-01A" sheetId="1" r:id="rId1"/>
    <sheet name="Given P24-01A" sheetId="2" r:id="rId2"/>
    <sheet name="P24-02A" sheetId="3" r:id="rId3"/>
    <sheet name="Given P24-02A" sheetId="4" r:id="rId4"/>
    <sheet name="P24-03A" sheetId="5" r:id="rId5"/>
    <sheet name="Given P24-03A" sheetId="6" r:id="rId6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9" authorId="0">
      <text>
        <r>
          <rPr>
            <sz val="8"/>
            <rFont val="Tahoma"/>
            <family val="2"/>
          </rPr>
          <t>Enter appropriate data in yellow cells.  Your ratio entries will be verified.</t>
        </r>
      </text>
    </comment>
    <comment ref="B21" authorId="0">
      <text>
        <r>
          <rPr>
            <sz val="8"/>
            <rFont val="Tahoma"/>
            <family val="2"/>
          </rPr>
          <t>Enter appropriate data in yellow cells.  Your 2010 and 2009 entries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Enter appropriate data in yellow cells.  Your balances will be verified.</t>
        </r>
      </text>
    </comment>
    <comment ref="E10" authorId="0">
      <text>
        <r>
          <rPr>
            <sz val="8"/>
            <rFont val="Tahoma"/>
            <family val="2"/>
          </rPr>
          <t>Enter appropriate data in yellow cells.  Your ratios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B8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B10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</commentList>
</comments>
</file>

<file path=xl/sharedStrings.xml><?xml version="1.0" encoding="utf-8"?>
<sst xmlns="http://schemas.openxmlformats.org/spreadsheetml/2006/main" count="171" uniqueCount="112">
  <si>
    <t>Student Name:</t>
  </si>
  <si>
    <t>Class:</t>
  </si>
  <si>
    <t>Current assets, beginning of May</t>
  </si>
  <si>
    <t>Current ratio, beginning of May</t>
  </si>
  <si>
    <t>Acid-test ratio, beginning of May</t>
  </si>
  <si>
    <t>Ratios and Working Capital</t>
  </si>
  <si>
    <t>Bought merchandise on account</t>
  </si>
  <si>
    <t>Sold merchandise that cost</t>
  </si>
  <si>
    <t>Current</t>
  </si>
  <si>
    <t>Quick</t>
  </si>
  <si>
    <t>Acid-Test</t>
  </si>
  <si>
    <t>Working</t>
  </si>
  <si>
    <t>Received from sale of merchandise</t>
  </si>
  <si>
    <t>Transaction</t>
  </si>
  <si>
    <t>Assets</t>
  </si>
  <si>
    <t>Liabilities</t>
  </si>
  <si>
    <t>Ratio</t>
  </si>
  <si>
    <t>Capital</t>
  </si>
  <si>
    <t>Collected account receivable</t>
  </si>
  <si>
    <t>Beginning</t>
  </si>
  <si>
    <t>Paid account payable</t>
  </si>
  <si>
    <t>Wrote off bad debt</t>
  </si>
  <si>
    <t>Balances</t>
  </si>
  <si>
    <t>Shares of outstanding common stock</t>
  </si>
  <si>
    <t>Paid dividend</t>
  </si>
  <si>
    <t>?</t>
  </si>
  <si>
    <t>Borrowed on 30-day, 10% note</t>
  </si>
  <si>
    <t>Borrowed on long-term secured note</t>
  </si>
  <si>
    <t>Bought machinery</t>
  </si>
  <si>
    <t>Income Statement</t>
  </si>
  <si>
    <t>Sales</t>
  </si>
  <si>
    <t>Ratios</t>
  </si>
  <si>
    <t>to 1</t>
  </si>
  <si>
    <t>Gross profit</t>
  </si>
  <si>
    <t>days</t>
  </si>
  <si>
    <t>Operating expenses</t>
  </si>
  <si>
    <t>times</t>
  </si>
  <si>
    <t>Interest expense</t>
  </si>
  <si>
    <t>Income before taxes</t>
  </si>
  <si>
    <t>Income taxes</t>
  </si>
  <si>
    <t>Net income</t>
  </si>
  <si>
    <t>Balance Sheet</t>
  </si>
  <si>
    <t>Cash</t>
  </si>
  <si>
    <t>Short-term investments</t>
  </si>
  <si>
    <t>Accounts receivable, net</t>
  </si>
  <si>
    <t>Notes receivable (trade)</t>
  </si>
  <si>
    <t>Merchandise inventory</t>
  </si>
  <si>
    <t>Prepaid expenses</t>
  </si>
  <si>
    <t>Plant assets, net</t>
  </si>
  <si>
    <t>Total assets</t>
  </si>
  <si>
    <t>Liabilities and Equity</t>
  </si>
  <si>
    <t xml:space="preserve">Accounts payable </t>
  </si>
  <si>
    <t>Accrued wages payable</t>
  </si>
  <si>
    <t>Income taxes payable</t>
  </si>
  <si>
    <t>Long-term note payable, secured</t>
  </si>
  <si>
    <t xml:space="preserve">  by mortgage on plant assets</t>
  </si>
  <si>
    <t>Retained earnings</t>
  </si>
  <si>
    <t>Total liabilities and equity</t>
  </si>
  <si>
    <t>Common stock</t>
  </si>
  <si>
    <t>Cost of goods sold</t>
  </si>
  <si>
    <t>Gross profit from sales</t>
  </si>
  <si>
    <t>Current Ratios</t>
  </si>
  <si>
    <t>Selling expenses</t>
  </si>
  <si>
    <t>Administrative expenses</t>
  </si>
  <si>
    <t>Total expenses</t>
  </si>
  <si>
    <t>Common-Size Comparative Income Statement</t>
  </si>
  <si>
    <t>Current assets</t>
  </si>
  <si>
    <t>Long-term investments</t>
  </si>
  <si>
    <t>Current liabilities</t>
  </si>
  <si>
    <t>Check figure:</t>
  </si>
  <si>
    <t>Declared per share cash dividend</t>
  </si>
  <si>
    <t>Check figures:</t>
  </si>
  <si>
    <t xml:space="preserve">May 22: </t>
  </si>
  <si>
    <t>Current ratio</t>
  </si>
  <si>
    <t>Acid-test</t>
  </si>
  <si>
    <t>Working capital</t>
  </si>
  <si>
    <t>Inventory</t>
  </si>
  <si>
    <t>Acid-test ratio</t>
  </si>
  <si>
    <t>Inventory turnover</t>
  </si>
  <si>
    <t>(1) Current ratio:</t>
  </si>
  <si>
    <t>(2) Acid-test ratio:</t>
  </si>
  <si>
    <t>(3) Days' sales uncollected:</t>
  </si>
  <si>
    <t>(4) Inventory turnover:</t>
  </si>
  <si>
    <t>(5) Days' sales in inventory:</t>
  </si>
  <si>
    <t>(7) Times interest earned:</t>
  </si>
  <si>
    <t>(8) Profit margin:</t>
  </si>
  <si>
    <t>(9) Total asset turnover:</t>
  </si>
  <si>
    <t>(10) Return on total assets:</t>
  </si>
  <si>
    <t>(11) Return on common stockholders' equity:</t>
  </si>
  <si>
    <t>Other paid-in capital</t>
  </si>
  <si>
    <t>May 29:</t>
  </si>
  <si>
    <t>6) Debt-to-equity ratio:</t>
  </si>
  <si>
    <t>ASTALON COMPANY</t>
  </si>
  <si>
    <t>For Years Ended December 31, 2010, 2009, and 2008</t>
  </si>
  <si>
    <t>December 31, 2010, 2009, and 2008</t>
  </si>
  <si>
    <t>December 31, 2010:</t>
  </si>
  <si>
    <t>December 31, 2009:</t>
  </si>
  <si>
    <t>December 31, 2008:</t>
  </si>
  <si>
    <t>(3) 2010, Total assets trend</t>
  </si>
  <si>
    <t>PAGE CORPORATION</t>
  </si>
  <si>
    <t>CADET CORPORATION</t>
  </si>
  <si>
    <t>Comparative Income Statement</t>
  </si>
  <si>
    <t>Comparative Balance Sheets</t>
  </si>
  <si>
    <t>Given Data P24-03A:</t>
  </si>
  <si>
    <t>Problem 24-03A</t>
  </si>
  <si>
    <t>Given Data P24-02A:</t>
  </si>
  <si>
    <t>Problem 24-02A</t>
  </si>
  <si>
    <t>Given Data P24-01A:</t>
  </si>
  <si>
    <t>Problem 24-01A</t>
  </si>
  <si>
    <t>December 31, 2010</t>
  </si>
  <si>
    <t>For Year Ended December 31, 2010</t>
  </si>
  <si>
    <t>Balances on December 31, 2009: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</si>
</sst>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0.0"/>
    <numFmt numFmtId="175" formatCode="0.0000000000"/>
    <numFmt numFmtId="176" formatCode="0.00000000000000000000"/>
    <numFmt numFmtId="177" formatCode="0.0000000000000000000000000%"/>
    <numFmt numFmtId="178" formatCode="0.00000000000000000000%"/>
    <numFmt numFmtId="179" formatCode="0.0000000000000%"/>
    <numFmt numFmtId="180" formatCode="#,##0.00000000000000000000_);[Red]\(#,##0.00000000000000000000\)"/>
    <numFmt numFmtId="181" formatCode="#,##0.000_);\(#,##0.000\)"/>
    <numFmt numFmtId="182" formatCode="#,##0.0_);\(#,##0.0\)"/>
    <numFmt numFmtId="183" formatCode="#,##0.0_);[Red]\(#,##0.0\)"/>
    <numFmt numFmtId="184" formatCode="#,##0.000_);[Red]\(#,##0.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17" applyNumberFormat="1" applyFont="1" applyBorder="1" applyAlignment="1">
      <alignment/>
    </xf>
    <xf numFmtId="1" fontId="0" fillId="0" borderId="0" xfId="15" applyNumberFormat="1" applyFont="1" applyBorder="1" applyAlignment="1">
      <alignment/>
    </xf>
    <xf numFmtId="1" fontId="7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69" fontId="0" fillId="2" borderId="0" xfId="17" applyNumberFormat="1" applyFont="1" applyFill="1" applyBorder="1" applyAlignment="1" applyProtection="1">
      <alignment/>
      <protection/>
    </xf>
    <xf numFmtId="10" fontId="0" fillId="2" borderId="0" xfId="21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Continuous"/>
    </xf>
    <xf numFmtId="169" fontId="0" fillId="2" borderId="0" xfId="17" applyNumberFormat="1" applyFont="1" applyFill="1" applyBorder="1" applyAlignment="1">
      <alignment/>
    </xf>
    <xf numFmtId="167" fontId="0" fillId="2" borderId="0" xfId="15" applyNumberFormat="1" applyFont="1" applyFill="1" applyBorder="1" applyAlignment="1" applyProtection="1">
      <alignment/>
      <protection/>
    </xf>
    <xf numFmtId="1" fontId="0" fillId="2" borderId="0" xfId="17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67" fontId="0" fillId="2" borderId="0" xfId="15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67" fontId="0" fillId="2" borderId="0" xfId="15" applyNumberFormat="1" applyFont="1" applyFill="1" applyBorder="1" applyAlignment="1" applyProtection="1">
      <alignment horizontal="centerContinuous"/>
      <protection/>
    </xf>
    <xf numFmtId="1" fontId="0" fillId="3" borderId="0" xfId="0" applyNumberFormat="1" applyFont="1" applyFill="1" applyBorder="1" applyAlignment="1" applyProtection="1">
      <alignment/>
      <protection/>
    </xf>
    <xf numFmtId="1" fontId="0" fillId="3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>
      <alignment/>
    </xf>
    <xf numFmtId="43" fontId="0" fillId="2" borderId="0" xfId="15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166" fontId="0" fillId="2" borderId="0" xfId="15" applyNumberFormat="1" applyFont="1" applyFill="1" applyBorder="1" applyAlignment="1">
      <alignment/>
    </xf>
    <xf numFmtId="170" fontId="0" fillId="2" borderId="0" xfId="0" applyNumberFormat="1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167" fontId="0" fillId="2" borderId="0" xfId="15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 applyProtection="1">
      <alignment/>
      <protection/>
    </xf>
    <xf numFmtId="1" fontId="10" fillId="2" borderId="0" xfId="0" applyNumberFormat="1" applyFont="1" applyFill="1" applyBorder="1" applyAlignment="1" applyProtection="1">
      <alignment/>
      <protection/>
    </xf>
    <xf numFmtId="43" fontId="0" fillId="2" borderId="0" xfId="15" applyFont="1" applyFill="1" applyBorder="1" applyAlignment="1">
      <alignment/>
    </xf>
    <xf numFmtId="39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1" fontId="0" fillId="2" borderId="0" xfId="0" applyNumberFormat="1" applyFont="1" applyFill="1" applyBorder="1" applyAlignment="1" applyProtection="1">
      <alignment/>
      <protection/>
    </xf>
    <xf numFmtId="39" fontId="9" fillId="2" borderId="0" xfId="0" applyNumberFormat="1" applyFont="1" applyFill="1" applyAlignment="1">
      <alignment horizontal="center"/>
    </xf>
    <xf numFmtId="37" fontId="9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2" fontId="0" fillId="2" borderId="0" xfId="17" applyNumberFormat="1" applyFont="1" applyFill="1" applyBorder="1" applyAlignment="1">
      <alignment/>
    </xf>
    <xf numFmtId="42" fontId="0" fillId="2" borderId="2" xfId="17" applyNumberFormat="1" applyFont="1" applyFill="1" applyBorder="1" applyAlignment="1" applyProtection="1">
      <alignment/>
      <protection/>
    </xf>
    <xf numFmtId="41" fontId="0" fillId="2" borderId="1" xfId="15" applyNumberFormat="1" applyFont="1" applyFill="1" applyBorder="1" applyAlignment="1">
      <alignment/>
    </xf>
    <xf numFmtId="41" fontId="0" fillId="2" borderId="1" xfId="17" applyNumberFormat="1" applyFont="1" applyFill="1" applyBorder="1" applyAlignment="1">
      <alignment/>
    </xf>
    <xf numFmtId="41" fontId="0" fillId="2" borderId="0" xfId="17" applyNumberFormat="1" applyFont="1" applyFill="1" applyBorder="1" applyAlignment="1" applyProtection="1">
      <alignment/>
      <protection/>
    </xf>
    <xf numFmtId="41" fontId="0" fillId="2" borderId="1" xfId="15" applyNumberFormat="1" applyFont="1" applyFill="1" applyBorder="1" applyAlignment="1" applyProtection="1">
      <alignment/>
      <protection/>
    </xf>
    <xf numFmtId="41" fontId="0" fillId="2" borderId="1" xfId="17" applyNumberFormat="1" applyFont="1" applyFill="1" applyBorder="1" applyAlignment="1" applyProtection="1">
      <alignment/>
      <protection/>
    </xf>
    <xf numFmtId="41" fontId="0" fillId="2" borderId="0" xfId="15" applyNumberFormat="1" applyFont="1" applyFill="1" applyBorder="1" applyAlignment="1" applyProtection="1">
      <alignment/>
      <protection/>
    </xf>
    <xf numFmtId="42" fontId="0" fillId="2" borderId="0" xfId="17" applyNumberFormat="1" applyFont="1" applyFill="1" applyBorder="1" applyAlignment="1" applyProtection="1">
      <alignment/>
      <protection/>
    </xf>
    <xf numFmtId="41" fontId="0" fillId="2" borderId="0" xfId="15" applyNumberFormat="1" applyFont="1" applyFill="1" applyBorder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42" fontId="0" fillId="2" borderId="0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" fontId="13" fillId="2" borderId="0" xfId="0" applyNumberFormat="1" applyFont="1" applyFill="1" applyBorder="1" applyAlignment="1">
      <alignment/>
    </xf>
    <xf numFmtId="0" fontId="9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4" borderId="0" xfId="21" applyNumberFormat="1" applyFont="1" applyFill="1" applyBorder="1" applyAlignment="1" applyProtection="1">
      <alignment/>
      <protection locked="0"/>
    </xf>
    <xf numFmtId="40" fontId="0" fillId="4" borderId="0" xfId="15" applyNumberFormat="1" applyFont="1" applyFill="1" applyBorder="1" applyAlignment="1" applyProtection="1">
      <alignment/>
      <protection locked="0"/>
    </xf>
    <xf numFmtId="10" fontId="0" fillId="4" borderId="0" xfId="21" applyNumberFormat="1" applyFont="1" applyFill="1" applyBorder="1" applyAlignment="1" applyProtection="1">
      <alignment/>
      <protection locked="0"/>
    </xf>
    <xf numFmtId="183" fontId="0" fillId="4" borderId="0" xfId="15" applyNumberFormat="1" applyFont="1" applyFill="1" applyBorder="1" applyAlignment="1" applyProtection="1">
      <alignment/>
      <protection locked="0"/>
    </xf>
    <xf numFmtId="183" fontId="0" fillId="4" borderId="0" xfId="15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2" fontId="0" fillId="4" borderId="3" xfId="0" applyNumberFormat="1" applyFont="1" applyFill="1" applyBorder="1" applyAlignment="1" applyProtection="1">
      <alignment/>
      <protection locked="0"/>
    </xf>
    <xf numFmtId="42" fontId="0" fillId="4" borderId="4" xfId="0" applyNumberFormat="1" applyFont="1" applyFill="1" applyBorder="1" applyAlignment="1" applyProtection="1">
      <alignment/>
      <protection locked="0"/>
    </xf>
    <xf numFmtId="42" fontId="0" fillId="4" borderId="5" xfId="0" applyNumberFormat="1" applyFont="1" applyFill="1" applyBorder="1" applyAlignment="1" applyProtection="1">
      <alignment/>
      <protection locked="0"/>
    </xf>
    <xf numFmtId="41" fontId="0" fillId="4" borderId="1" xfId="0" applyNumberFormat="1" applyFont="1" applyFill="1" applyBorder="1" applyAlignment="1" applyProtection="1">
      <alignment/>
      <protection locked="0"/>
    </xf>
    <xf numFmtId="41" fontId="0" fillId="4" borderId="6" xfId="0" applyNumberFormat="1" applyFont="1" applyFill="1" applyBorder="1" applyAlignment="1" applyProtection="1">
      <alignment/>
      <protection locked="0"/>
    </xf>
    <xf numFmtId="41" fontId="0" fillId="4" borderId="0" xfId="0" applyNumberFormat="1" applyFont="1" applyFill="1" applyAlignment="1" applyProtection="1">
      <alignment/>
      <protection locked="0"/>
    </xf>
    <xf numFmtId="41" fontId="0" fillId="4" borderId="7" xfId="0" applyNumberFormat="1" applyFont="1" applyFill="1" applyBorder="1" applyAlignment="1" applyProtection="1">
      <alignment/>
      <protection locked="0"/>
    </xf>
    <xf numFmtId="41" fontId="0" fillId="4" borderId="8" xfId="0" applyNumberFormat="1" applyFont="1" applyFill="1" applyBorder="1" applyAlignment="1" applyProtection="1">
      <alignment/>
      <protection locked="0"/>
    </xf>
    <xf numFmtId="41" fontId="0" fillId="4" borderId="9" xfId="0" applyNumberFormat="1" applyFont="1" applyFill="1" applyBorder="1" applyAlignment="1" applyProtection="1">
      <alignment/>
      <protection locked="0"/>
    </xf>
    <xf numFmtId="41" fontId="0" fillId="4" borderId="3" xfId="0" applyNumberFormat="1" applyFont="1" applyFill="1" applyBorder="1" applyAlignment="1" applyProtection="1">
      <alignment/>
      <protection locked="0"/>
    </xf>
    <xf numFmtId="41" fontId="0" fillId="4" borderId="4" xfId="0" applyNumberFormat="1" applyFont="1" applyFill="1" applyBorder="1" applyAlignment="1" applyProtection="1">
      <alignment/>
      <protection locked="0"/>
    </xf>
    <xf numFmtId="41" fontId="0" fillId="4" borderId="5" xfId="0" applyNumberFormat="1" applyFont="1" applyFill="1" applyBorder="1" applyAlignment="1" applyProtection="1">
      <alignment/>
      <protection locked="0"/>
    </xf>
    <xf numFmtId="42" fontId="0" fillId="4" borderId="2" xfId="17" applyNumberFormat="1" applyFont="1" applyFill="1" applyBorder="1" applyAlignment="1" applyProtection="1">
      <alignment/>
      <protection locked="0"/>
    </xf>
    <xf numFmtId="42" fontId="0" fillId="4" borderId="10" xfId="17" applyNumberFormat="1" applyFont="1" applyFill="1" applyBorder="1" applyAlignment="1" applyProtection="1">
      <alignment/>
      <protection locked="0"/>
    </xf>
    <xf numFmtId="39" fontId="0" fillId="4" borderId="7" xfId="0" applyNumberFormat="1" applyFont="1" applyFill="1" applyBorder="1" applyAlignment="1" applyProtection="1">
      <alignment/>
      <protection locked="0"/>
    </xf>
    <xf numFmtId="42" fontId="0" fillId="4" borderId="0" xfId="0" applyNumberFormat="1" applyFont="1" applyFill="1" applyAlignment="1" applyProtection="1">
      <alignment/>
      <protection locked="0"/>
    </xf>
    <xf numFmtId="42" fontId="0" fillId="4" borderId="11" xfId="0" applyNumberFormat="1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166" fontId="0" fillId="2" borderId="0" xfId="15" applyNumberFormat="1" applyFont="1" applyFill="1" applyAlignment="1" applyProtection="1">
      <alignment/>
      <protection/>
    </xf>
    <xf numFmtId="167" fontId="0" fillId="2" borderId="0" xfId="15" applyNumberFormat="1" applyFont="1" applyFill="1" applyAlignment="1" applyProtection="1">
      <alignment/>
      <protection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0" fontId="0" fillId="4" borderId="3" xfId="21" applyNumberFormat="1" applyFont="1" applyFill="1" applyBorder="1" applyAlignment="1" applyProtection="1">
      <alignment/>
      <protection locked="0"/>
    </xf>
    <xf numFmtId="10" fontId="0" fillId="4" borderId="4" xfId="21" applyNumberFormat="1" applyFont="1" applyFill="1" applyBorder="1" applyAlignment="1" applyProtection="1">
      <alignment/>
      <protection locked="0"/>
    </xf>
    <xf numFmtId="10" fontId="0" fillId="4" borderId="1" xfId="21" applyNumberFormat="1" applyFont="1" applyFill="1" applyBorder="1" applyAlignment="1" applyProtection="1">
      <alignment/>
      <protection locked="0"/>
    </xf>
    <xf numFmtId="10" fontId="0" fillId="4" borderId="6" xfId="21" applyNumberFormat="1" applyFont="1" applyFill="1" applyBorder="1" applyAlignment="1" applyProtection="1">
      <alignment/>
      <protection locked="0"/>
    </xf>
    <xf numFmtId="10" fontId="0" fillId="4" borderId="2" xfId="21" applyNumberFormat="1" applyFont="1" applyFill="1" applyBorder="1" applyAlignment="1" applyProtection="1">
      <alignment/>
      <protection locked="0"/>
    </xf>
    <xf numFmtId="10" fontId="0" fillId="4" borderId="10" xfId="21" applyNumberFormat="1" applyFont="1" applyFill="1" applyBorder="1" applyAlignment="1" applyProtection="1">
      <alignment/>
      <protection locked="0"/>
    </xf>
    <xf numFmtId="42" fontId="0" fillId="4" borderId="0" xfId="15" applyNumberFormat="1" applyFont="1" applyFill="1" applyBorder="1" applyAlignment="1" applyProtection="1">
      <alignment/>
      <protection locked="0"/>
    </xf>
    <xf numFmtId="42" fontId="0" fillId="4" borderId="7" xfId="15" applyNumberFormat="1" applyFont="1" applyFill="1" applyBorder="1" applyAlignment="1" applyProtection="1">
      <alignment/>
      <protection locked="0"/>
    </xf>
    <xf numFmtId="174" fontId="0" fillId="4" borderId="0" xfId="15" applyNumberFormat="1" applyFont="1" applyFill="1" applyAlignment="1" applyProtection="1">
      <alignment/>
      <protection locked="0"/>
    </xf>
    <xf numFmtId="166" fontId="0" fillId="4" borderId="0" xfId="15" applyNumberFormat="1" applyFont="1" applyFill="1" applyAlignment="1" applyProtection="1">
      <alignment/>
      <protection locked="0"/>
    </xf>
    <xf numFmtId="42" fontId="0" fillId="4" borderId="0" xfId="17" applyNumberFormat="1" applyFont="1" applyFill="1" applyBorder="1" applyAlignment="1" applyProtection="1">
      <alignment/>
      <protection locked="0"/>
    </xf>
    <xf numFmtId="42" fontId="0" fillId="4" borderId="7" xfId="17" applyNumberFormat="1" applyFon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32.00390625" style="4" customWidth="1"/>
    <col min="2" max="3" width="10.421875" style="4" bestFit="1" customWidth="1"/>
    <col min="4" max="4" width="9.28125" style="4" bestFit="1" customWidth="1"/>
    <col min="5" max="16384" width="9.140625" style="4" customWidth="1"/>
  </cols>
  <sheetData>
    <row r="1" spans="1:9" ht="12.75">
      <c r="A1" s="2"/>
      <c r="B1" s="2"/>
      <c r="C1" s="1" t="s">
        <v>0</v>
      </c>
      <c r="D1" s="73"/>
      <c r="E1" s="2"/>
      <c r="F1" s="2"/>
      <c r="G1" s="2"/>
      <c r="H1" s="2"/>
      <c r="I1" s="2"/>
    </row>
    <row r="2" spans="1:9" ht="12.75">
      <c r="A2" s="2"/>
      <c r="B2" s="2"/>
      <c r="C2" s="1" t="s">
        <v>1</v>
      </c>
      <c r="D2" s="73"/>
      <c r="E2" s="2"/>
      <c r="F2" s="2"/>
      <c r="G2" s="2"/>
      <c r="H2" s="2"/>
      <c r="I2" s="2"/>
    </row>
    <row r="3" spans="1:9" ht="12.75">
      <c r="A3" s="2"/>
      <c r="B3" s="2"/>
      <c r="C3" s="2"/>
      <c r="D3" s="3" t="s">
        <v>108</v>
      </c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10" t="s">
        <v>92</v>
      </c>
      <c r="B5" s="110"/>
      <c r="C5" s="110"/>
      <c r="D5" s="110"/>
      <c r="E5" s="91"/>
      <c r="F5" s="2"/>
      <c r="G5" s="2"/>
      <c r="H5" s="2"/>
      <c r="I5" s="2"/>
    </row>
    <row r="6" spans="1:9" ht="12.75">
      <c r="A6" s="111" t="s">
        <v>61</v>
      </c>
      <c r="B6" s="111"/>
      <c r="C6" s="111"/>
      <c r="D6" s="111"/>
      <c r="E6" s="91"/>
      <c r="F6" s="2"/>
      <c r="G6" s="2"/>
      <c r="H6" s="2"/>
      <c r="I6" s="2"/>
    </row>
    <row r="7" spans="1:9" ht="12.75">
      <c r="A7" s="92"/>
      <c r="B7" s="92"/>
      <c r="C7" s="92"/>
      <c r="D7" s="92"/>
      <c r="E7" s="91"/>
      <c r="F7" s="2"/>
      <c r="G7" s="2"/>
      <c r="H7" s="2"/>
      <c r="I7" s="2"/>
    </row>
    <row r="8" spans="1:9" ht="12.75">
      <c r="A8" s="93"/>
      <c r="B8" s="61" t="s">
        <v>14</v>
      </c>
      <c r="C8" s="61" t="s">
        <v>15</v>
      </c>
      <c r="D8" s="61" t="s">
        <v>16</v>
      </c>
      <c r="E8" s="91"/>
      <c r="F8" s="2"/>
      <c r="G8" s="2"/>
      <c r="H8" s="2"/>
      <c r="I8" s="2"/>
    </row>
    <row r="9" spans="1:9" ht="12.75">
      <c r="A9" s="30" t="s">
        <v>95</v>
      </c>
      <c r="B9" s="108"/>
      <c r="C9" s="109"/>
      <c r="D9" s="106"/>
      <c r="E9" s="65">
        <f>IF(D9="","",IF(AND(D9&gt;=2.3,E8&lt;=2.35),"&lt;--Correct!","&lt;--Try again!"))</f>
      </c>
      <c r="F9" s="2"/>
      <c r="G9" s="2"/>
      <c r="H9" s="2"/>
      <c r="I9" s="2"/>
    </row>
    <row r="10" spans="1:9" ht="12.75">
      <c r="A10" s="30"/>
      <c r="B10" s="92"/>
      <c r="C10" s="92"/>
      <c r="D10" s="94"/>
      <c r="E10" s="91"/>
      <c r="F10" s="2"/>
      <c r="G10" s="2"/>
      <c r="H10" s="2"/>
      <c r="I10" s="2"/>
    </row>
    <row r="11" spans="1:9" ht="12.75">
      <c r="A11" s="30" t="s">
        <v>96</v>
      </c>
      <c r="B11" s="104"/>
      <c r="C11" s="105"/>
      <c r="D11" s="107"/>
      <c r="E11" s="65">
        <f>IF(D11="","",IF(AND(D11&gt;=1.8,E10&lt;=1.9),"&lt;--Correct!","&lt;--Try again!"))</f>
      </c>
      <c r="F11" s="2"/>
      <c r="G11" s="2"/>
      <c r="H11" s="2"/>
      <c r="I11" s="2"/>
    </row>
    <row r="12" spans="1:9" ht="12.75">
      <c r="A12" s="30"/>
      <c r="B12" s="95"/>
      <c r="C12" s="95"/>
      <c r="D12" s="94"/>
      <c r="E12" s="91"/>
      <c r="F12" s="2"/>
      <c r="G12" s="2"/>
      <c r="H12" s="2"/>
      <c r="I12" s="2"/>
    </row>
    <row r="13" spans="1:9" ht="12.75">
      <c r="A13" s="30" t="s">
        <v>97</v>
      </c>
      <c r="B13" s="104"/>
      <c r="C13" s="105"/>
      <c r="D13" s="106"/>
      <c r="E13" s="65">
        <f>IF(D13="","",IF(AND(D13&gt;=2.6,E12&lt;=2.61),"&lt;--Correct!","&lt;--Try again!"))</f>
      </c>
      <c r="F13" s="2"/>
      <c r="G13" s="2"/>
      <c r="H13" s="2"/>
      <c r="I13" s="2"/>
    </row>
    <row r="14" spans="1:9" ht="12.75">
      <c r="A14" s="92"/>
      <c r="B14" s="92"/>
      <c r="C14" s="92"/>
      <c r="D14" s="92"/>
      <c r="E14" s="66"/>
      <c r="F14" s="2"/>
      <c r="G14" s="2"/>
      <c r="H14" s="2"/>
      <c r="I14" s="2"/>
    </row>
    <row r="15" spans="1:9" ht="12.75">
      <c r="A15" s="10"/>
      <c r="B15" s="10"/>
      <c r="C15" s="10"/>
      <c r="D15" s="10"/>
      <c r="E15" s="2"/>
      <c r="F15" s="2"/>
      <c r="G15" s="2"/>
      <c r="H15" s="2"/>
      <c r="I15" s="2"/>
    </row>
    <row r="16" spans="1:9" ht="12.75">
      <c r="A16" s="110" t="s">
        <v>92</v>
      </c>
      <c r="B16" s="110"/>
      <c r="C16" s="110"/>
      <c r="D16" s="110"/>
      <c r="E16" s="66"/>
      <c r="F16" s="2"/>
      <c r="G16" s="2"/>
      <c r="H16" s="2"/>
      <c r="I16" s="2"/>
    </row>
    <row r="17" spans="1:9" ht="12.75">
      <c r="A17" s="111" t="s">
        <v>65</v>
      </c>
      <c r="B17" s="111"/>
      <c r="C17" s="111"/>
      <c r="D17" s="111"/>
      <c r="E17" s="66"/>
      <c r="F17" s="2"/>
      <c r="G17" s="2"/>
      <c r="H17" s="2"/>
      <c r="I17" s="2"/>
    </row>
    <row r="18" spans="1:9" ht="12.75">
      <c r="A18" s="111" t="s">
        <v>93</v>
      </c>
      <c r="B18" s="111"/>
      <c r="C18" s="111"/>
      <c r="D18" s="111"/>
      <c r="E18" s="66"/>
      <c r="F18" s="2"/>
      <c r="G18" s="2"/>
      <c r="H18" s="2"/>
      <c r="I18" s="2"/>
    </row>
    <row r="19" spans="1:9" ht="12.75">
      <c r="A19" s="92"/>
      <c r="B19" s="92"/>
      <c r="C19" s="92"/>
      <c r="D19" s="92"/>
      <c r="E19" s="66"/>
      <c r="F19" s="2"/>
      <c r="G19" s="2"/>
      <c r="H19" s="2"/>
      <c r="I19" s="2"/>
    </row>
    <row r="20" spans="1:9" ht="12.75">
      <c r="A20" s="92"/>
      <c r="B20" s="96">
        <v>2010</v>
      </c>
      <c r="C20" s="96">
        <v>2009</v>
      </c>
      <c r="D20" s="96">
        <v>2008</v>
      </c>
      <c r="E20" s="66"/>
      <c r="F20" s="2"/>
      <c r="G20" s="2"/>
      <c r="H20" s="2"/>
      <c r="I20" s="2"/>
    </row>
    <row r="21" spans="1:9" ht="12.75">
      <c r="A21" s="31" t="s">
        <v>30</v>
      </c>
      <c r="B21" s="98"/>
      <c r="C21" s="99"/>
      <c r="D21" s="98"/>
      <c r="E21" s="66"/>
      <c r="F21" s="2"/>
      <c r="G21" s="2"/>
      <c r="H21" s="2"/>
      <c r="I21" s="2"/>
    </row>
    <row r="22" spans="1:9" ht="12.75">
      <c r="A22" s="31" t="s">
        <v>59</v>
      </c>
      <c r="B22" s="100"/>
      <c r="C22" s="101"/>
      <c r="D22" s="100"/>
      <c r="E22" s="66"/>
      <c r="F22" s="2"/>
      <c r="G22" s="2"/>
      <c r="H22" s="2"/>
      <c r="I22" s="2"/>
    </row>
    <row r="23" spans="1:9" ht="12.75">
      <c r="A23" s="31" t="s">
        <v>60</v>
      </c>
      <c r="B23" s="100"/>
      <c r="C23" s="101"/>
      <c r="D23" s="100"/>
      <c r="E23" s="66"/>
      <c r="F23" s="2"/>
      <c r="G23" s="2"/>
      <c r="H23" s="2"/>
      <c r="I23" s="2"/>
    </row>
    <row r="24" spans="1:9" ht="12.75">
      <c r="A24" s="31" t="s">
        <v>62</v>
      </c>
      <c r="B24" s="98"/>
      <c r="C24" s="99"/>
      <c r="D24" s="98"/>
      <c r="E24" s="66"/>
      <c r="F24" s="2"/>
      <c r="G24" s="2"/>
      <c r="H24" s="2"/>
      <c r="I24" s="2"/>
    </row>
    <row r="25" spans="1:9" ht="12.75">
      <c r="A25" s="31" t="s">
        <v>63</v>
      </c>
      <c r="B25" s="100"/>
      <c r="C25" s="101"/>
      <c r="D25" s="100"/>
      <c r="E25" s="66"/>
      <c r="F25" s="2"/>
      <c r="G25" s="2"/>
      <c r="H25" s="2"/>
      <c r="I25" s="2"/>
    </row>
    <row r="26" spans="1:9" ht="12.75">
      <c r="A26" s="31" t="s">
        <v>64</v>
      </c>
      <c r="B26" s="100"/>
      <c r="C26" s="101"/>
      <c r="D26" s="100"/>
      <c r="E26" s="66"/>
      <c r="F26" s="2"/>
      <c r="G26" s="2"/>
      <c r="H26" s="2"/>
      <c r="I26" s="2"/>
    </row>
    <row r="27" spans="1:9" ht="12.75">
      <c r="A27" s="31" t="s">
        <v>38</v>
      </c>
      <c r="B27" s="98"/>
      <c r="C27" s="99"/>
      <c r="D27" s="98"/>
      <c r="E27" s="66"/>
      <c r="F27" s="2"/>
      <c r="G27" s="2"/>
      <c r="H27" s="2"/>
      <c r="I27" s="2"/>
    </row>
    <row r="28" spans="1:9" ht="12.75">
      <c r="A28" s="31" t="s">
        <v>39</v>
      </c>
      <c r="B28" s="100"/>
      <c r="C28" s="101"/>
      <c r="D28" s="100"/>
      <c r="E28" s="66"/>
      <c r="F28" s="2"/>
      <c r="G28" s="2"/>
      <c r="H28" s="2"/>
      <c r="I28" s="2"/>
    </row>
    <row r="29" spans="1:9" ht="13.5" thickBot="1">
      <c r="A29" s="31" t="s">
        <v>40</v>
      </c>
      <c r="B29" s="102"/>
      <c r="C29" s="103"/>
      <c r="D29" s="102"/>
      <c r="E29" s="66"/>
      <c r="F29" s="2"/>
      <c r="G29" s="2"/>
      <c r="H29" s="2"/>
      <c r="I29" s="2"/>
    </row>
    <row r="30" spans="1:9" ht="13.5" thickTop="1">
      <c r="A30" s="92"/>
      <c r="B30" s="65">
        <f>IF(B29="","",IF(AND(B29&gt;=0.1351,B29&lt;=0.1352),"Correct!","Try again!"))</f>
      </c>
      <c r="C30" s="65">
        <f>IF(C29="","",IF(AND(C29&gt;=0.1112,C29&lt;=0.1113),"Correct!","Try again!"))</f>
      </c>
      <c r="D30" s="65">
        <f>IF(D29="","",IF(AND(D29&gt;=0.1155,D29&lt;=0.1156),"Correct!","Try again!"))</f>
      </c>
      <c r="E30" s="66"/>
      <c r="F30" s="2"/>
      <c r="G30" s="2"/>
      <c r="H30" s="2"/>
      <c r="I30" s="2"/>
    </row>
    <row r="31" spans="1:9" ht="12.75">
      <c r="A31" s="97"/>
      <c r="B31" s="97"/>
      <c r="C31" s="97"/>
      <c r="D31" s="97"/>
      <c r="E31" s="2"/>
      <c r="F31" s="2"/>
      <c r="G31" s="2"/>
      <c r="H31" s="2"/>
      <c r="I31" s="2"/>
    </row>
    <row r="32" spans="1:9" ht="12.75">
      <c r="A32" s="67"/>
      <c r="B32" s="67"/>
      <c r="C32" s="67"/>
      <c r="D32" s="67"/>
      <c r="E32" s="67"/>
      <c r="F32" s="2"/>
      <c r="G32" s="2"/>
      <c r="H32" s="2"/>
      <c r="I32" s="2"/>
    </row>
    <row r="33" spans="1:9" ht="12.75">
      <c r="A33" s="67"/>
      <c r="B33" s="67"/>
      <c r="C33" s="67"/>
      <c r="D33" s="67"/>
      <c r="E33" s="67"/>
      <c r="F33" s="2"/>
      <c r="G33" s="2"/>
      <c r="H33" s="2"/>
      <c r="I33" s="2"/>
    </row>
    <row r="34" spans="1:9" ht="12.75">
      <c r="A34" s="67"/>
      <c r="B34" s="67"/>
      <c r="C34" s="67"/>
      <c r="D34" s="67"/>
      <c r="E34" s="67"/>
      <c r="F34" s="2"/>
      <c r="G34" s="2"/>
      <c r="H34" s="2"/>
      <c r="I34" s="2"/>
    </row>
    <row r="35" spans="1:9" ht="12.75">
      <c r="A35" s="67"/>
      <c r="B35" s="67"/>
      <c r="C35" s="67"/>
      <c r="D35" s="67"/>
      <c r="E35" s="67"/>
      <c r="F35" s="2"/>
      <c r="G35" s="2"/>
      <c r="H35" s="2"/>
      <c r="I35" s="2"/>
    </row>
    <row r="36" spans="1:9" ht="12.75">
      <c r="A36" s="67"/>
      <c r="B36" s="67"/>
      <c r="C36" s="67"/>
      <c r="D36" s="67"/>
      <c r="E36" s="67"/>
      <c r="F36" s="2"/>
      <c r="G36" s="2"/>
      <c r="H36" s="2"/>
      <c r="I36" s="2"/>
    </row>
    <row r="37" spans="1:9" ht="12.75">
      <c r="A37" s="67"/>
      <c r="B37" s="67"/>
      <c r="C37" s="67"/>
      <c r="D37" s="67"/>
      <c r="E37" s="67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4" spans="4:5" ht="12.75">
      <c r="D44" s="5"/>
      <c r="E44" s="5"/>
    </row>
  </sheetData>
  <sheetProtection password="C690" sheet="1" objects="1" scenarios="1" selectLockedCells="1"/>
  <mergeCells count="5">
    <mergeCell ref="A5:D5"/>
    <mergeCell ref="A18:D18"/>
    <mergeCell ref="A17:D17"/>
    <mergeCell ref="A16:D16"/>
    <mergeCell ref="A6:D6"/>
  </mergeCells>
  <printOptions horizontalCentered="1"/>
  <pageMargins left="0" right="0" top="0.75" bottom="0.67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7.28125" style="0" bestFit="1" customWidth="1"/>
    <col min="2" max="4" width="9.7109375" style="0" bestFit="1" customWidth="1"/>
    <col min="5" max="5" width="2.7109375" style="0" customWidth="1"/>
  </cols>
  <sheetData>
    <row r="1" spans="1:4" ht="12.75">
      <c r="A1" s="27" t="s">
        <v>107</v>
      </c>
      <c r="B1" s="27"/>
      <c r="C1" s="28"/>
      <c r="D1" s="28"/>
    </row>
    <row r="2" spans="1:4" ht="12.75">
      <c r="A2" s="28"/>
      <c r="B2" s="28"/>
      <c r="C2" s="28"/>
      <c r="D2" s="28"/>
    </row>
    <row r="3" spans="1:5" ht="12.75">
      <c r="A3" s="112" t="s">
        <v>92</v>
      </c>
      <c r="B3" s="112"/>
      <c r="C3" s="112"/>
      <c r="D3" s="112"/>
      <c r="E3" s="37"/>
    </row>
    <row r="4" spans="1:5" ht="12.75">
      <c r="A4" s="112" t="s">
        <v>101</v>
      </c>
      <c r="B4" s="112"/>
      <c r="C4" s="112"/>
      <c r="D4" s="112"/>
      <c r="E4" s="37"/>
    </row>
    <row r="5" spans="1:5" ht="12.75">
      <c r="A5" s="112" t="s">
        <v>93</v>
      </c>
      <c r="B5" s="112"/>
      <c r="C5" s="112"/>
      <c r="D5" s="112"/>
      <c r="E5" s="37"/>
    </row>
    <row r="6" spans="1:5" ht="12.75">
      <c r="A6" s="17"/>
      <c r="B6" s="17"/>
      <c r="C6" s="17"/>
      <c r="D6" s="17"/>
      <c r="E6" s="37"/>
    </row>
    <row r="7" spans="1:5" ht="12.75">
      <c r="A7" s="17"/>
      <c r="B7" s="49">
        <v>2010</v>
      </c>
      <c r="C7" s="49">
        <v>2009</v>
      </c>
      <c r="D7" s="49">
        <v>2008</v>
      </c>
      <c r="E7" s="37"/>
    </row>
    <row r="8" spans="1:5" ht="12.75">
      <c r="A8" s="17" t="s">
        <v>30</v>
      </c>
      <c r="B8" s="50">
        <v>526304</v>
      </c>
      <c r="C8" s="50">
        <v>403192</v>
      </c>
      <c r="D8" s="50">
        <v>279800</v>
      </c>
      <c r="E8" s="37"/>
    </row>
    <row r="9" spans="1:5" ht="12.75">
      <c r="A9" s="17" t="s">
        <v>59</v>
      </c>
      <c r="B9" s="52">
        <v>316835</v>
      </c>
      <c r="C9" s="52">
        <v>255624</v>
      </c>
      <c r="D9" s="52">
        <v>179072</v>
      </c>
      <c r="E9" s="37"/>
    </row>
    <row r="10" spans="1:5" ht="12.75">
      <c r="A10" s="17" t="s">
        <v>33</v>
      </c>
      <c r="B10" s="53">
        <f>+B8-B9</f>
        <v>209469</v>
      </c>
      <c r="C10" s="53">
        <f>+C8-C9</f>
        <v>147568</v>
      </c>
      <c r="D10" s="53">
        <f>+D8-D9</f>
        <v>100728</v>
      </c>
      <c r="E10" s="37"/>
    </row>
    <row r="11" spans="1:5" ht="12.75">
      <c r="A11" s="14" t="s">
        <v>62</v>
      </c>
      <c r="B11" s="54">
        <v>74735</v>
      </c>
      <c r="C11" s="54">
        <v>55640</v>
      </c>
      <c r="D11" s="54">
        <v>36934</v>
      </c>
      <c r="E11" s="37"/>
    </row>
    <row r="12" spans="1:5" ht="12.75">
      <c r="A12" s="14" t="s">
        <v>63</v>
      </c>
      <c r="B12" s="55">
        <v>47367</v>
      </c>
      <c r="C12" s="55">
        <v>35481</v>
      </c>
      <c r="D12" s="55">
        <v>23223</v>
      </c>
      <c r="E12" s="37"/>
    </row>
    <row r="13" spans="1:5" ht="12.75">
      <c r="A13" s="14" t="s">
        <v>64</v>
      </c>
      <c r="B13" s="56">
        <f>+B11+B12</f>
        <v>122102</v>
      </c>
      <c r="C13" s="56">
        <f>+C11+C12</f>
        <v>91121</v>
      </c>
      <c r="D13" s="56">
        <f>+D11+D12</f>
        <v>60157</v>
      </c>
      <c r="E13" s="37"/>
    </row>
    <row r="14" spans="1:5" ht="12.75">
      <c r="A14" s="14" t="s">
        <v>38</v>
      </c>
      <c r="B14" s="57">
        <f>B10-B13</f>
        <v>87367</v>
      </c>
      <c r="C14" s="57">
        <f>C10-C13</f>
        <v>56447</v>
      </c>
      <c r="D14" s="57">
        <f>D10-D13</f>
        <v>40571</v>
      </c>
      <c r="E14" s="37"/>
    </row>
    <row r="15" spans="1:5" ht="12.75">
      <c r="A15" s="14" t="s">
        <v>39</v>
      </c>
      <c r="B15" s="55">
        <v>16250</v>
      </c>
      <c r="C15" s="55">
        <v>11572</v>
      </c>
      <c r="D15" s="55">
        <v>8236</v>
      </c>
      <c r="E15" s="37"/>
    </row>
    <row r="16" spans="1:5" ht="13.5" thickBot="1">
      <c r="A16" s="14" t="s">
        <v>40</v>
      </c>
      <c r="B16" s="51">
        <f>+B14-B15</f>
        <v>71117</v>
      </c>
      <c r="C16" s="51">
        <f>+C14-C15</f>
        <v>44875</v>
      </c>
      <c r="D16" s="51">
        <f>+D14-D15</f>
        <v>32335</v>
      </c>
      <c r="E16" s="37"/>
    </row>
    <row r="17" spans="1:5" ht="13.5" thickTop="1">
      <c r="A17" s="14"/>
      <c r="B17" s="16"/>
      <c r="C17" s="16"/>
      <c r="D17" s="16"/>
      <c r="E17" s="37"/>
    </row>
    <row r="18" spans="1:5" ht="12.75">
      <c r="A18" s="14"/>
      <c r="B18" s="22"/>
      <c r="C18" s="14"/>
      <c r="D18" s="14"/>
      <c r="E18" s="37"/>
    </row>
    <row r="19" spans="1:5" ht="12.75">
      <c r="A19" s="112" t="s">
        <v>92</v>
      </c>
      <c r="B19" s="112"/>
      <c r="C19" s="112"/>
      <c r="D19" s="112"/>
      <c r="E19" s="37"/>
    </row>
    <row r="20" spans="1:5" ht="12.75">
      <c r="A20" s="112" t="s">
        <v>102</v>
      </c>
      <c r="B20" s="112"/>
      <c r="C20" s="112"/>
      <c r="D20" s="112"/>
      <c r="E20" s="37"/>
    </row>
    <row r="21" spans="1:5" ht="12.75">
      <c r="A21" s="112" t="s">
        <v>94</v>
      </c>
      <c r="B21" s="112"/>
      <c r="C21" s="112"/>
      <c r="D21" s="112"/>
      <c r="E21" s="37"/>
    </row>
    <row r="22" spans="1:5" ht="12.75">
      <c r="A22" s="14"/>
      <c r="B22" s="14"/>
      <c r="C22" s="14"/>
      <c r="D22" s="14"/>
      <c r="E22" s="37"/>
    </row>
    <row r="23" spans="1:5" ht="12.75">
      <c r="A23" s="14"/>
      <c r="B23" s="49">
        <v>2010</v>
      </c>
      <c r="C23" s="49">
        <v>2009</v>
      </c>
      <c r="D23" s="49">
        <v>2008</v>
      </c>
      <c r="E23" s="37"/>
    </row>
    <row r="24" spans="1:5" ht="12.75">
      <c r="A24" s="18" t="s">
        <v>14</v>
      </c>
      <c r="B24" s="19"/>
      <c r="C24" s="19"/>
      <c r="D24" s="23"/>
      <c r="E24" s="37"/>
    </row>
    <row r="25" spans="1:5" ht="12.75">
      <c r="A25" s="17" t="s">
        <v>66</v>
      </c>
      <c r="B25" s="50">
        <v>48242</v>
      </c>
      <c r="C25" s="50">
        <v>38514</v>
      </c>
      <c r="D25" s="58">
        <v>51484</v>
      </c>
      <c r="E25" s="37"/>
    </row>
    <row r="26" spans="1:5" ht="12.75">
      <c r="A26" s="17" t="s">
        <v>67</v>
      </c>
      <c r="B26" s="59">
        <v>0</v>
      </c>
      <c r="C26" s="59">
        <v>800</v>
      </c>
      <c r="D26" s="57">
        <v>3620</v>
      </c>
      <c r="E26" s="37"/>
    </row>
    <row r="27" spans="1:5" ht="12.75">
      <c r="A27" s="14" t="s">
        <v>48</v>
      </c>
      <c r="B27" s="55">
        <v>92405</v>
      </c>
      <c r="C27" s="55">
        <v>97259</v>
      </c>
      <c r="D27" s="55">
        <v>58047</v>
      </c>
      <c r="E27" s="37"/>
    </row>
    <row r="28" spans="1:5" ht="13.5" thickBot="1">
      <c r="A28" s="14" t="s">
        <v>49</v>
      </c>
      <c r="B28" s="51">
        <f>SUM(B25:B27)</f>
        <v>140647</v>
      </c>
      <c r="C28" s="51">
        <f>SUM(C25:C27)</f>
        <v>136573</v>
      </c>
      <c r="D28" s="51">
        <f>SUM(D25:D27)</f>
        <v>113151</v>
      </c>
      <c r="E28" s="37"/>
    </row>
    <row r="29" spans="1:5" ht="13.5" thickTop="1">
      <c r="A29" s="14"/>
      <c r="B29" s="15"/>
      <c r="C29" s="15"/>
      <c r="D29" s="15"/>
      <c r="E29" s="37"/>
    </row>
    <row r="30" spans="1:5" ht="12.75">
      <c r="A30" s="25" t="s">
        <v>50</v>
      </c>
      <c r="B30" s="26"/>
      <c r="C30" s="26"/>
      <c r="D30" s="26"/>
      <c r="E30" s="37"/>
    </row>
    <row r="31" spans="1:5" ht="12.75">
      <c r="A31" s="14" t="s">
        <v>68</v>
      </c>
      <c r="B31" s="58">
        <v>20534</v>
      </c>
      <c r="C31" s="58">
        <v>20349</v>
      </c>
      <c r="D31" s="58">
        <v>19801</v>
      </c>
      <c r="E31" s="37"/>
    </row>
    <row r="32" spans="1:5" ht="12.75">
      <c r="A32" s="14" t="s">
        <v>58</v>
      </c>
      <c r="B32" s="57">
        <v>69000</v>
      </c>
      <c r="C32" s="57">
        <v>69000</v>
      </c>
      <c r="D32" s="57">
        <v>51000</v>
      </c>
      <c r="E32" s="37"/>
    </row>
    <row r="33" spans="1:5" ht="12.75">
      <c r="A33" s="14" t="s">
        <v>89</v>
      </c>
      <c r="B33" s="57">
        <v>8625</v>
      </c>
      <c r="C33" s="57">
        <v>8625</v>
      </c>
      <c r="D33" s="57">
        <v>5667</v>
      </c>
      <c r="E33" s="37"/>
    </row>
    <row r="34" spans="1:5" ht="12.75">
      <c r="A34" s="14" t="s">
        <v>56</v>
      </c>
      <c r="B34" s="55">
        <v>42488</v>
      </c>
      <c r="C34" s="55">
        <v>38599</v>
      </c>
      <c r="D34" s="55">
        <v>36683</v>
      </c>
      <c r="E34" s="37"/>
    </row>
    <row r="35" spans="1:5" ht="13.5" thickBot="1">
      <c r="A35" s="14" t="s">
        <v>57</v>
      </c>
      <c r="B35" s="51">
        <f>SUM(B31:B34)</f>
        <v>140647</v>
      </c>
      <c r="C35" s="51">
        <f>SUM(C31:C34)</f>
        <v>136573</v>
      </c>
      <c r="D35" s="51">
        <f>SUM(D31:D34)</f>
        <v>113151</v>
      </c>
      <c r="E35" s="37"/>
    </row>
    <row r="36" spans="1:5" ht="13.5" thickTop="1">
      <c r="A36" s="14"/>
      <c r="B36" s="14"/>
      <c r="C36" s="14"/>
      <c r="D36" s="14"/>
      <c r="E36" s="37"/>
    </row>
    <row r="37" spans="1:5" ht="12.75">
      <c r="A37" s="13" t="s">
        <v>69</v>
      </c>
      <c r="B37" s="14"/>
      <c r="C37" s="14"/>
      <c r="D37" s="14"/>
      <c r="E37" s="37"/>
    </row>
    <row r="38" spans="1:5" ht="12.75">
      <c r="A38" s="14" t="s">
        <v>98</v>
      </c>
      <c r="B38" s="16">
        <v>1.243</v>
      </c>
      <c r="C38" s="14"/>
      <c r="D38" s="14"/>
      <c r="E38" s="37"/>
    </row>
    <row r="39" spans="1:5" ht="12.75">
      <c r="A39" s="37"/>
      <c r="B39" s="37"/>
      <c r="C39" s="37"/>
      <c r="D39" s="37"/>
      <c r="E39" s="37"/>
    </row>
  </sheetData>
  <mergeCells count="6">
    <mergeCell ref="A5:D5"/>
    <mergeCell ref="A4:D4"/>
    <mergeCell ref="A3:D3"/>
    <mergeCell ref="A21:D21"/>
    <mergeCell ref="A20:D20"/>
    <mergeCell ref="A19:D19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F1" sqref="F1"/>
    </sheetView>
  </sheetViews>
  <sheetFormatPr defaultColWidth="9.140625" defaultRowHeight="12.75"/>
  <cols>
    <col min="1" max="1" width="11.140625" style="4" customWidth="1"/>
    <col min="2" max="2" width="11.57421875" style="4" bestFit="1" customWidth="1"/>
    <col min="3" max="3" width="11.28125" style="4" bestFit="1" customWidth="1"/>
    <col min="4" max="4" width="11.57421875" style="4" bestFit="1" customWidth="1"/>
    <col min="5" max="6" width="9.28125" style="4" bestFit="1" customWidth="1"/>
    <col min="7" max="7" width="11.28125" style="4" bestFit="1" customWidth="1"/>
    <col min="8" max="8" width="2.7109375" style="4" customWidth="1"/>
    <col min="9" max="16384" width="9.140625" style="4" customWidth="1"/>
  </cols>
  <sheetData>
    <row r="1" spans="5:6" ht="12.75">
      <c r="E1" s="1" t="s">
        <v>0</v>
      </c>
      <c r="F1" s="73"/>
    </row>
    <row r="2" spans="5:6" ht="12.75">
      <c r="E2" s="1" t="s">
        <v>1</v>
      </c>
      <c r="F2" s="73"/>
    </row>
    <row r="3" spans="5:6" ht="12.75">
      <c r="E3" s="2"/>
      <c r="F3" s="3" t="s">
        <v>106</v>
      </c>
    </row>
    <row r="4" ht="12.75"/>
    <row r="5" spans="1:8" ht="12.75">
      <c r="A5" s="111" t="s">
        <v>99</v>
      </c>
      <c r="B5" s="111"/>
      <c r="C5" s="111"/>
      <c r="D5" s="111"/>
      <c r="E5" s="111"/>
      <c r="F5" s="111"/>
      <c r="G5" s="111"/>
      <c r="H5" s="32"/>
    </row>
    <row r="6" spans="1:8" ht="12.75">
      <c r="A6" s="111" t="s">
        <v>5</v>
      </c>
      <c r="B6" s="111"/>
      <c r="C6" s="111"/>
      <c r="D6" s="111"/>
      <c r="E6" s="111"/>
      <c r="F6" s="111"/>
      <c r="G6" s="111"/>
      <c r="H6" s="32"/>
    </row>
    <row r="7" spans="1:8" ht="12.75">
      <c r="A7" s="29"/>
      <c r="B7" s="29"/>
      <c r="C7" s="29"/>
      <c r="D7" s="29"/>
      <c r="E7" s="29"/>
      <c r="F7" s="29"/>
      <c r="G7" s="29"/>
      <c r="H7" s="32"/>
    </row>
    <row r="8" spans="1:8" ht="12.75">
      <c r="A8" s="63"/>
      <c r="B8" s="60" t="s">
        <v>8</v>
      </c>
      <c r="C8" s="60" t="s">
        <v>9</v>
      </c>
      <c r="D8" s="60" t="s">
        <v>8</v>
      </c>
      <c r="E8" s="60" t="s">
        <v>8</v>
      </c>
      <c r="F8" s="60" t="s">
        <v>10</v>
      </c>
      <c r="G8" s="60" t="s">
        <v>11</v>
      </c>
      <c r="H8" s="32"/>
    </row>
    <row r="9" spans="1:8" ht="12.75">
      <c r="A9" s="61" t="s">
        <v>13</v>
      </c>
      <c r="B9" s="61" t="s">
        <v>14</v>
      </c>
      <c r="C9" s="61" t="s">
        <v>14</v>
      </c>
      <c r="D9" s="61" t="s">
        <v>15</v>
      </c>
      <c r="E9" s="61" t="s">
        <v>16</v>
      </c>
      <c r="F9" s="61" t="s">
        <v>16</v>
      </c>
      <c r="G9" s="61" t="s">
        <v>17</v>
      </c>
      <c r="H9" s="32"/>
    </row>
    <row r="10" spans="1:8" ht="12.75">
      <c r="A10" s="31" t="s">
        <v>19</v>
      </c>
      <c r="B10" s="74"/>
      <c r="C10" s="75"/>
      <c r="D10" s="76"/>
      <c r="E10" s="88"/>
      <c r="F10" s="88"/>
      <c r="G10" s="89"/>
      <c r="H10" s="32"/>
    </row>
    <row r="11" spans="1:8" ht="12.75">
      <c r="A11" s="36">
        <v>37378</v>
      </c>
      <c r="B11" s="77"/>
      <c r="C11" s="78"/>
      <c r="D11" s="77"/>
      <c r="E11" s="47">
        <f>IF(E10="","",IF(E10=2.6,"^ Correct!","^ Try again!"))</f>
      </c>
      <c r="F11" s="47">
        <f>IF(F10="","",IF(F10=1.5,"^ Correct!","^ Try again!"))</f>
      </c>
      <c r="G11" s="48">
        <f>IF(G10="","",IF(G10=544000,"^ Correct!","^ Try again!"))</f>
      </c>
      <c r="H11" s="32"/>
    </row>
    <row r="12" spans="1:8" ht="12.75">
      <c r="A12" s="31" t="s">
        <v>22</v>
      </c>
      <c r="B12" s="79"/>
      <c r="C12" s="80"/>
      <c r="D12" s="79"/>
      <c r="E12" s="88"/>
      <c r="F12" s="88"/>
      <c r="G12" s="79"/>
      <c r="H12" s="32"/>
    </row>
    <row r="13" spans="1:8" ht="12.75">
      <c r="A13" s="36">
        <v>37384</v>
      </c>
      <c r="B13" s="81"/>
      <c r="C13" s="82"/>
      <c r="D13" s="81"/>
      <c r="E13" s="47">
        <f>IF(E12="","",IF(E12=2.33,"^ Correct!","^ Try again!"))</f>
      </c>
      <c r="F13" s="47">
        <f>IF(F12="","",IF(F12=1.24,"^ Correct!","^ Try again!"))</f>
      </c>
      <c r="G13" s="48">
        <f>IF(G12="","",IF(G12=544000,"^ Correct!","^ Try again!"))</f>
      </c>
      <c r="H13" s="32"/>
    </row>
    <row r="14" spans="1:8" ht="12.75">
      <c r="A14" s="29"/>
      <c r="B14" s="77"/>
      <c r="C14" s="78"/>
      <c r="D14" s="77"/>
      <c r="E14" s="42"/>
      <c r="F14" s="42"/>
      <c r="G14" s="43"/>
      <c r="H14" s="32"/>
    </row>
    <row r="15" spans="1:8" ht="12.75">
      <c r="A15" s="31" t="s">
        <v>22</v>
      </c>
      <c r="B15" s="79"/>
      <c r="C15" s="80"/>
      <c r="D15" s="79"/>
      <c r="E15" s="88"/>
      <c r="F15" s="88"/>
      <c r="G15" s="79"/>
      <c r="H15" s="32"/>
    </row>
    <row r="16" spans="1:8" ht="12.75">
      <c r="A16" s="36">
        <v>37386</v>
      </c>
      <c r="B16" s="81"/>
      <c r="C16" s="82"/>
      <c r="D16" s="81"/>
      <c r="E16" s="47">
        <f>IF(E15="","",IF(E15=2.5,"^ Correct!","^ Try again!"))</f>
      </c>
      <c r="F16" s="47">
        <f>IF(F15="","",IF(F15=1.56,"^ Correct!","^ Try again!"))</f>
      </c>
      <c r="G16" s="48">
        <f>IF(G15="","",IF(G15=614000,"^ Correct!","^ Try again!"))</f>
      </c>
      <c r="H16" s="32"/>
    </row>
    <row r="17" spans="1:8" ht="12.75">
      <c r="A17" s="29"/>
      <c r="B17" s="77"/>
      <c r="C17" s="78"/>
      <c r="D17" s="77"/>
      <c r="E17" s="42"/>
      <c r="F17" s="42"/>
      <c r="G17" s="43"/>
      <c r="H17" s="32"/>
    </row>
    <row r="18" spans="1:8" ht="12.75">
      <c r="A18" s="31" t="s">
        <v>22</v>
      </c>
      <c r="B18" s="83"/>
      <c r="C18" s="84"/>
      <c r="D18" s="85"/>
      <c r="E18" s="88"/>
      <c r="F18" s="88"/>
      <c r="G18" s="79"/>
      <c r="H18" s="32"/>
    </row>
    <row r="19" spans="1:8" ht="12.75">
      <c r="A19" s="36">
        <v>37391</v>
      </c>
      <c r="B19" s="77"/>
      <c r="C19" s="78"/>
      <c r="D19" s="77"/>
      <c r="E19" s="47">
        <f>IF(E18="","",IF(E18=2.5,"^ Correct!","^ Try again!"))</f>
      </c>
      <c r="F19" s="47">
        <f>IF(F18="","",IF(F18=1.56,"^ Correct!","^ Try again!"))</f>
      </c>
      <c r="G19" s="48">
        <f>IF(G18="","",IF(G18=614000,"^ Correct!","^ Try again!"))</f>
      </c>
      <c r="H19" s="32"/>
    </row>
    <row r="20" spans="1:8" ht="12.75">
      <c r="A20" s="31" t="s">
        <v>22</v>
      </c>
      <c r="B20" s="83"/>
      <c r="C20" s="84"/>
      <c r="D20" s="85"/>
      <c r="E20" s="88"/>
      <c r="F20" s="88"/>
      <c r="G20" s="79"/>
      <c r="H20" s="32"/>
    </row>
    <row r="21" spans="1:8" ht="12.75">
      <c r="A21" s="36">
        <v>37393</v>
      </c>
      <c r="B21" s="77"/>
      <c r="C21" s="78"/>
      <c r="D21" s="77"/>
      <c r="E21" s="47">
        <f>IF(E20="","",IF(E20=2.62,"^ Correct!","^ Try again!"))</f>
      </c>
      <c r="F21" s="47">
        <f>IF(F20="","",IF(F20=1.61,"^ Correct!","^ Try again!"))</f>
      </c>
      <c r="G21" s="48">
        <f>IF(G20="","",IF(G20=614000,"^ Correct!","^ Try again!"))</f>
      </c>
      <c r="H21" s="32"/>
    </row>
    <row r="22" spans="1:8" ht="12.75">
      <c r="A22" s="31" t="s">
        <v>22</v>
      </c>
      <c r="B22" s="83"/>
      <c r="C22" s="84"/>
      <c r="D22" s="85"/>
      <c r="E22" s="88"/>
      <c r="F22" s="88"/>
      <c r="G22" s="79"/>
      <c r="H22" s="32"/>
    </row>
    <row r="23" spans="1:8" ht="12.75">
      <c r="A23" s="36">
        <v>37398</v>
      </c>
      <c r="B23" s="77"/>
      <c r="C23" s="78"/>
      <c r="D23" s="77"/>
      <c r="E23" s="47">
        <f>IF(E22="","",IF(E22=2.62,"^ Correct!","^ Try again!"))</f>
      </c>
      <c r="F23" s="47">
        <f>IF(F22="","",IF(F22=1.61,"^ Correct!","^ Try again!"))</f>
      </c>
      <c r="G23" s="48">
        <f>IF(G22="","",IF(G22=614000,"^ Correct!","^ Try again!"))</f>
      </c>
      <c r="H23" s="32"/>
    </row>
    <row r="24" spans="1:8" ht="12.75">
      <c r="A24" s="31" t="s">
        <v>22</v>
      </c>
      <c r="B24" s="83"/>
      <c r="C24" s="84"/>
      <c r="D24" s="85"/>
      <c r="E24" s="88"/>
      <c r="F24" s="88"/>
      <c r="G24" s="79"/>
      <c r="H24" s="32"/>
    </row>
    <row r="25" spans="1:8" ht="12.75">
      <c r="A25" s="36">
        <v>37402</v>
      </c>
      <c r="B25" s="77"/>
      <c r="C25" s="78"/>
      <c r="D25" s="77"/>
      <c r="E25" s="47">
        <f>IF(E24="","",IF(E24=2.23,"^ Correct!","^ Try again!"))</f>
      </c>
      <c r="F25" s="47">
        <f>IF(F24="","",IF(F24=1.37,"^ Correct!","^ Try again!"))</f>
      </c>
      <c r="G25" s="48">
        <f>IF(G24="","",IF(G24=547000,"^ Correct!","^ Try again!"))</f>
      </c>
      <c r="H25" s="32"/>
    </row>
    <row r="26" spans="1:8" ht="12.75">
      <c r="A26" s="31" t="s">
        <v>22</v>
      </c>
      <c r="B26" s="83"/>
      <c r="C26" s="84"/>
      <c r="D26" s="85"/>
      <c r="E26" s="88"/>
      <c r="F26" s="88"/>
      <c r="G26" s="79"/>
      <c r="H26" s="32"/>
    </row>
    <row r="27" spans="1:8" ht="12.75">
      <c r="A27" s="36">
        <v>37403</v>
      </c>
      <c r="B27" s="77"/>
      <c r="C27" s="78"/>
      <c r="D27" s="77"/>
      <c r="E27" s="47">
        <f>IF(E26="","",IF(E26=2.44,"^ Correct!","^ Try again!"))</f>
      </c>
      <c r="F27" s="47">
        <f>IF(F26="","",IF(F26=1.43,"^ Correct!","^ Try again!"))</f>
      </c>
      <c r="G27" s="48">
        <f>IF(G26="","",IF(G26=547000,"^ Correct!","^ Try again!"))</f>
      </c>
      <c r="H27" s="32"/>
    </row>
    <row r="28" spans="1:8" ht="12.75">
      <c r="A28" s="31" t="s">
        <v>22</v>
      </c>
      <c r="B28" s="83"/>
      <c r="C28" s="84"/>
      <c r="D28" s="85"/>
      <c r="E28" s="88"/>
      <c r="F28" s="88"/>
      <c r="G28" s="79"/>
      <c r="H28" s="32"/>
    </row>
    <row r="29" spans="1:8" ht="12.75">
      <c r="A29" s="36">
        <v>37404</v>
      </c>
      <c r="B29" s="77"/>
      <c r="C29" s="78"/>
      <c r="D29" s="77"/>
      <c r="E29" s="47">
        <f>IF(E28="","",IF(E28=2.18,"^ Correct!","^ Try again!"))</f>
      </c>
      <c r="F29" s="47">
        <f>IF(F28="","",IF(F28=1.35,"^ Correct!","^ Try again!"))</f>
      </c>
      <c r="G29" s="48">
        <f>IF(G28="","",IF(G28=547000,"^ Correct!","^ Try again!"))</f>
      </c>
      <c r="H29" s="32"/>
    </row>
    <row r="30" spans="1:8" ht="12.75">
      <c r="A30" s="31" t="s">
        <v>22</v>
      </c>
      <c r="B30" s="83"/>
      <c r="C30" s="84"/>
      <c r="D30" s="85"/>
      <c r="E30" s="88"/>
      <c r="F30" s="88"/>
      <c r="G30" s="79"/>
      <c r="H30" s="32"/>
    </row>
    <row r="31" spans="1:8" ht="12.75">
      <c r="A31" s="36">
        <v>35944</v>
      </c>
      <c r="B31" s="77"/>
      <c r="C31" s="78"/>
      <c r="D31" s="77"/>
      <c r="E31" s="47">
        <f>IF(E30="","",IF(E30=2.39,"^ Correct!","^ Try again!"))</f>
      </c>
      <c r="F31" s="47">
        <f>IF(F30="","",IF(F30=1.57,"^ Correct!","^ Try again!"))</f>
      </c>
      <c r="G31" s="48">
        <f>IF(G30="","",IF(G30=647000,"^ Correct!","^ Try again!"))</f>
      </c>
      <c r="H31" s="32"/>
    </row>
    <row r="32" spans="1:8" ht="13.5" thickBot="1">
      <c r="A32" s="31" t="s">
        <v>22</v>
      </c>
      <c r="B32" s="86"/>
      <c r="C32" s="87"/>
      <c r="D32" s="86"/>
      <c r="E32" s="88"/>
      <c r="F32" s="88"/>
      <c r="G32" s="90"/>
      <c r="H32" s="32"/>
    </row>
    <row r="33" spans="1:8" ht="13.5" thickTop="1">
      <c r="A33" s="32"/>
      <c r="B33" s="44">
        <f>IF(B32="","",IF(B32=926000,"Correct!","Try again!"))</f>
      </c>
      <c r="C33" s="44">
        <f>IF(C32="","",IF(C32=542000,"Correct!","Try again!"))</f>
      </c>
      <c r="D33" s="44">
        <f>IF(D32="","",IF(D32=464000,"Correct!","Try again!"))</f>
      </c>
      <c r="E33" s="44">
        <f>IF(E32="","",IF(E32=2,"^ Correct!","^ Try again!"))</f>
      </c>
      <c r="F33" s="44">
        <f>IF(F32="","",IF(F32=1.17,"^ Correct!","^ Try again!"))</f>
      </c>
      <c r="G33" s="48">
        <f>IF(G32="","",IF(G32=462000,"^ Correct!","^ Try again!"))</f>
      </c>
      <c r="H33" s="32"/>
    </row>
    <row r="34" spans="3:6" ht="12.75">
      <c r="C34"/>
      <c r="D34"/>
      <c r="E34"/>
      <c r="F34"/>
    </row>
    <row r="35" spans="3:6" ht="12.75">
      <c r="C35"/>
      <c r="D35"/>
      <c r="E35"/>
      <c r="F35"/>
    </row>
    <row r="36" spans="3:6" ht="12.75">
      <c r="C36"/>
      <c r="D36"/>
      <c r="E36"/>
      <c r="F36"/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73" ht="12.75">
      <c r="F73" s="5"/>
    </row>
    <row r="75" spans="4:5" ht="12.75">
      <c r="D75" s="5"/>
      <c r="E75" s="5"/>
    </row>
  </sheetData>
  <sheetProtection password="C690" sheet="1" objects="1" scenarios="1" selectLockedCells="1"/>
  <mergeCells count="2">
    <mergeCell ref="A6:G6"/>
    <mergeCell ref="A5:G5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32.57421875" style="0" bestFit="1" customWidth="1"/>
    <col min="3" max="3" width="9.7109375" style="0" bestFit="1" customWidth="1"/>
    <col min="4" max="4" width="2.7109375" style="0" customWidth="1"/>
  </cols>
  <sheetData>
    <row r="1" spans="1:3" ht="12.75">
      <c r="A1" s="8" t="s">
        <v>105</v>
      </c>
      <c r="B1" s="8"/>
      <c r="C1" s="8"/>
    </row>
    <row r="2" spans="1:3" ht="12.75">
      <c r="A2" s="8"/>
      <c r="B2" s="8"/>
      <c r="C2" s="8"/>
    </row>
    <row r="3" spans="1:4" ht="12.75">
      <c r="A3" s="34" t="s">
        <v>99</v>
      </c>
      <c r="B3" s="19"/>
      <c r="C3" s="19"/>
      <c r="D3" s="37"/>
    </row>
    <row r="4" spans="1:4" ht="12.75">
      <c r="A4" s="17"/>
      <c r="B4" s="17"/>
      <c r="C4" s="17"/>
      <c r="D4" s="37"/>
    </row>
    <row r="5" spans="1:4" ht="12.75">
      <c r="A5" s="17" t="s">
        <v>2</v>
      </c>
      <c r="B5" s="17"/>
      <c r="C5" s="50">
        <v>884000</v>
      </c>
      <c r="D5" s="37"/>
    </row>
    <row r="6" spans="1:4" ht="12.75">
      <c r="A6" s="17" t="s">
        <v>3</v>
      </c>
      <c r="B6" s="17"/>
      <c r="C6" s="35">
        <v>2.6</v>
      </c>
      <c r="D6" s="37"/>
    </row>
    <row r="7" spans="1:4" ht="12.75">
      <c r="A7" s="17" t="s">
        <v>4</v>
      </c>
      <c r="B7" s="17"/>
      <c r="C7" s="35">
        <v>1.5</v>
      </c>
      <c r="D7" s="37"/>
    </row>
    <row r="8" spans="1:4" ht="12.75">
      <c r="A8" s="17"/>
      <c r="B8" s="17"/>
      <c r="C8" s="24"/>
      <c r="D8" s="37"/>
    </row>
    <row r="9" spans="1:4" ht="12.75">
      <c r="A9" s="36">
        <v>39935</v>
      </c>
      <c r="B9" s="17" t="s">
        <v>6</v>
      </c>
      <c r="C9" s="50">
        <v>70000</v>
      </c>
      <c r="D9" s="37"/>
    </row>
    <row r="10" spans="1:4" ht="12.75">
      <c r="A10" s="36">
        <v>39941</v>
      </c>
      <c r="B10" s="17" t="s">
        <v>7</v>
      </c>
      <c r="C10" s="62">
        <v>60000</v>
      </c>
      <c r="D10" s="37"/>
    </row>
    <row r="11" spans="1:4" ht="12.75">
      <c r="A11" s="36"/>
      <c r="B11" s="17" t="s">
        <v>12</v>
      </c>
      <c r="C11" s="62">
        <v>130000</v>
      </c>
      <c r="D11" s="37"/>
    </row>
    <row r="12" spans="1:4" ht="12.75">
      <c r="A12" s="36">
        <v>39943</v>
      </c>
      <c r="B12" s="14" t="s">
        <v>18</v>
      </c>
      <c r="C12" s="62">
        <v>30000</v>
      </c>
      <c r="D12" s="37"/>
    </row>
    <row r="13" spans="1:4" ht="12.75">
      <c r="A13" s="36">
        <v>39948</v>
      </c>
      <c r="B13" s="14" t="s">
        <v>20</v>
      </c>
      <c r="C13" s="62">
        <v>31000</v>
      </c>
      <c r="D13" s="37"/>
    </row>
    <row r="14" spans="1:4" ht="12.75">
      <c r="A14" s="36">
        <v>39950</v>
      </c>
      <c r="B14" s="14" t="s">
        <v>21</v>
      </c>
      <c r="C14" s="62">
        <v>5000</v>
      </c>
      <c r="D14" s="37"/>
    </row>
    <row r="15" spans="1:4" ht="12.75">
      <c r="A15" s="36">
        <v>39955</v>
      </c>
      <c r="B15" s="14" t="s">
        <v>70</v>
      </c>
      <c r="C15" s="62">
        <v>1</v>
      </c>
      <c r="D15" s="37"/>
    </row>
    <row r="16" spans="1:4" ht="12.75">
      <c r="A16" s="37"/>
      <c r="B16" s="14" t="s">
        <v>23</v>
      </c>
      <c r="C16" s="62">
        <v>67000</v>
      </c>
      <c r="D16" s="37"/>
    </row>
    <row r="17" spans="1:4" ht="12.75">
      <c r="A17" s="36">
        <v>39959</v>
      </c>
      <c r="B17" s="14" t="s">
        <v>24</v>
      </c>
      <c r="C17" s="38" t="s">
        <v>25</v>
      </c>
      <c r="D17" s="37"/>
    </row>
    <row r="18" spans="1:4" ht="12.75">
      <c r="A18" s="36">
        <v>39960</v>
      </c>
      <c r="B18" s="14" t="s">
        <v>26</v>
      </c>
      <c r="C18" s="62">
        <v>85000</v>
      </c>
      <c r="D18" s="37"/>
    </row>
    <row r="19" spans="1:4" ht="12.75">
      <c r="A19" s="36">
        <v>39961</v>
      </c>
      <c r="B19" s="14" t="s">
        <v>27</v>
      </c>
      <c r="C19" s="62">
        <v>100000</v>
      </c>
      <c r="D19" s="37"/>
    </row>
    <row r="20" spans="1:4" ht="12.75">
      <c r="A20" s="36">
        <v>39962</v>
      </c>
      <c r="B20" s="14" t="s">
        <v>28</v>
      </c>
      <c r="C20" s="62">
        <v>185000</v>
      </c>
      <c r="D20" s="37"/>
    </row>
    <row r="21" spans="1:4" ht="12.75">
      <c r="A21" s="14"/>
      <c r="B21" s="14"/>
      <c r="C21" s="17"/>
      <c r="D21" s="37"/>
    </row>
    <row r="22" spans="1:4" ht="12.75">
      <c r="A22" s="13" t="s">
        <v>71</v>
      </c>
      <c r="B22" s="14"/>
      <c r="C22" s="20"/>
      <c r="D22" s="37"/>
    </row>
    <row r="23" spans="1:4" ht="12.75">
      <c r="A23" s="14" t="s">
        <v>72</v>
      </c>
      <c r="B23" s="32" t="s">
        <v>73</v>
      </c>
      <c r="C23" s="33">
        <v>2.23</v>
      </c>
      <c r="D23" s="37"/>
    </row>
    <row r="24" spans="1:4" ht="12.75">
      <c r="A24" s="39"/>
      <c r="B24" s="40" t="s">
        <v>74</v>
      </c>
      <c r="C24" s="41">
        <v>1.37</v>
      </c>
      <c r="D24" s="37"/>
    </row>
    <row r="25" spans="1:4" ht="12.75">
      <c r="A25" s="17" t="s">
        <v>90</v>
      </c>
      <c r="B25" s="14" t="s">
        <v>73</v>
      </c>
      <c r="C25" s="41">
        <v>2</v>
      </c>
      <c r="D25" s="37"/>
    </row>
    <row r="26" spans="1:4" ht="12.75">
      <c r="A26" s="17"/>
      <c r="B26" s="14" t="s">
        <v>75</v>
      </c>
      <c r="C26" s="50">
        <v>462000</v>
      </c>
      <c r="D26" s="37"/>
    </row>
    <row r="27" spans="1:4" ht="12.75">
      <c r="A27" s="37"/>
      <c r="B27" s="37"/>
      <c r="C27" s="37"/>
      <c r="D27" s="37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1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41.140625" style="4" bestFit="1" customWidth="1"/>
    <col min="2" max="2" width="8.7109375" style="4" customWidth="1"/>
    <col min="3" max="3" width="5.57421875" style="4" bestFit="1" customWidth="1"/>
    <col min="4" max="4" width="2.7109375" style="4" customWidth="1"/>
    <col min="5" max="16384" width="9.140625" style="4" customWidth="1"/>
  </cols>
  <sheetData>
    <row r="1" spans="1:13" ht="12.75">
      <c r="A1" s="1" t="s">
        <v>0</v>
      </c>
      <c r="B1" s="73"/>
      <c r="C1" s="2"/>
      <c r="D1" s="9"/>
      <c r="E1" s="9"/>
      <c r="F1" s="9"/>
      <c r="G1" s="8"/>
      <c r="H1" s="8"/>
      <c r="I1" s="8"/>
      <c r="J1" s="8"/>
      <c r="K1" s="8"/>
      <c r="L1" s="8"/>
      <c r="M1" s="8"/>
    </row>
    <row r="2" spans="1:13" ht="12.75">
      <c r="A2" s="1" t="s">
        <v>1</v>
      </c>
      <c r="B2" s="73"/>
      <c r="C2" s="2"/>
      <c r="D2" s="9"/>
      <c r="E2" s="9"/>
      <c r="F2" s="9"/>
      <c r="G2" s="8"/>
      <c r="H2" s="8"/>
      <c r="I2" s="8"/>
      <c r="J2" s="8"/>
      <c r="K2" s="8"/>
      <c r="L2" s="8"/>
      <c r="M2" s="8"/>
    </row>
    <row r="3" spans="1:13" ht="12.75">
      <c r="A3" s="2"/>
      <c r="B3" s="3" t="s">
        <v>104</v>
      </c>
      <c r="C3" s="2"/>
      <c r="D3" s="9"/>
      <c r="E3" s="9"/>
      <c r="F3" s="9"/>
      <c r="G3" s="8"/>
      <c r="H3" s="8"/>
      <c r="I3" s="8"/>
      <c r="J3" s="9"/>
      <c r="K3" s="8"/>
      <c r="L3" s="8"/>
      <c r="M3" s="8"/>
    </row>
    <row r="4" spans="1:13" ht="12.75">
      <c r="A4" s="2"/>
      <c r="B4" s="2"/>
      <c r="C4" s="2"/>
      <c r="D4" s="9"/>
      <c r="E4" s="9"/>
      <c r="F4" s="9"/>
      <c r="G4" s="8"/>
      <c r="H4" s="8"/>
      <c r="I4" s="8"/>
      <c r="J4" s="9"/>
      <c r="K4" s="8"/>
      <c r="L4" s="8"/>
      <c r="M4" s="8"/>
    </row>
    <row r="5" spans="1:13" ht="12.75">
      <c r="A5" s="110" t="s">
        <v>100</v>
      </c>
      <c r="B5" s="110"/>
      <c r="C5" s="110"/>
      <c r="D5" s="14"/>
      <c r="E5" s="9"/>
      <c r="F5" s="9"/>
      <c r="G5" s="8"/>
      <c r="H5" s="11"/>
      <c r="I5" s="11"/>
      <c r="J5" s="8"/>
      <c r="K5" s="8"/>
      <c r="L5" s="8"/>
      <c r="M5" s="8"/>
    </row>
    <row r="6" spans="1:13" ht="12.75">
      <c r="A6" s="110" t="s">
        <v>31</v>
      </c>
      <c r="B6" s="110"/>
      <c r="C6" s="110"/>
      <c r="D6" s="14"/>
      <c r="E6" s="9"/>
      <c r="F6" s="9"/>
      <c r="G6" s="8"/>
      <c r="H6" s="12"/>
      <c r="I6" s="12"/>
      <c r="J6" s="8"/>
      <c r="K6" s="8"/>
      <c r="L6" s="8"/>
      <c r="M6" s="8"/>
    </row>
    <row r="7" spans="1:13" ht="12.75">
      <c r="A7" s="14"/>
      <c r="B7" s="14"/>
      <c r="C7" s="14"/>
      <c r="D7" s="14"/>
      <c r="E7" s="9"/>
      <c r="F7" s="9"/>
      <c r="G7" s="8"/>
      <c r="H7" s="12"/>
      <c r="I7" s="12"/>
      <c r="J7" s="8"/>
      <c r="K7" s="8"/>
      <c r="L7" s="8"/>
      <c r="M7" s="8"/>
    </row>
    <row r="8" spans="1:13" ht="12.75">
      <c r="A8" s="14" t="s">
        <v>79</v>
      </c>
      <c r="B8" s="72"/>
      <c r="C8" s="14" t="s">
        <v>32</v>
      </c>
      <c r="D8" s="14"/>
      <c r="E8" s="9"/>
      <c r="F8" s="9"/>
      <c r="G8" s="8"/>
      <c r="H8" s="12"/>
      <c r="I8" s="12"/>
      <c r="J8" s="8"/>
      <c r="K8" s="8"/>
      <c r="L8" s="8"/>
      <c r="M8" s="8"/>
    </row>
    <row r="9" spans="1:13" ht="12.75">
      <c r="A9" s="14"/>
      <c r="B9" s="65">
        <f>IF(B8="","",IF(AND(B8&gt;=3.4,B8&lt;=3.43),"Correct!","Try again!"))</f>
      </c>
      <c r="C9" s="14"/>
      <c r="D9" s="14"/>
      <c r="E9" s="9"/>
      <c r="F9" s="9"/>
      <c r="G9" s="8"/>
      <c r="H9" s="12"/>
      <c r="I9" s="12"/>
      <c r="J9" s="8"/>
      <c r="K9" s="8"/>
      <c r="L9" s="8"/>
      <c r="M9" s="8"/>
    </row>
    <row r="10" spans="1:13" ht="12.75">
      <c r="A10" s="14" t="s">
        <v>80</v>
      </c>
      <c r="B10" s="72"/>
      <c r="C10" s="14" t="s">
        <v>32</v>
      </c>
      <c r="D10" s="14"/>
      <c r="E10" s="9"/>
      <c r="F10" s="9"/>
      <c r="G10" s="8"/>
      <c r="H10" s="12"/>
      <c r="I10" s="12"/>
      <c r="J10" s="8"/>
      <c r="K10" s="8"/>
      <c r="L10" s="8"/>
      <c r="M10" s="8"/>
    </row>
    <row r="11" spans="1:13" ht="12.75">
      <c r="A11" s="46"/>
      <c r="B11" s="65">
        <f>IF(B10="","",IF(AND(B10&gt;=2.18,B10&lt;=2.2),"Correct!","Try again!"))</f>
      </c>
      <c r="C11" s="46"/>
      <c r="D11" s="14"/>
      <c r="E11" s="9"/>
      <c r="F11" s="9"/>
      <c r="G11" s="8"/>
      <c r="H11" s="12"/>
      <c r="I11" s="12"/>
      <c r="J11" s="8"/>
      <c r="K11" s="8"/>
      <c r="L11" s="8"/>
      <c r="M11" s="8"/>
    </row>
    <row r="12" spans="1:13" ht="12.75">
      <c r="A12" s="46" t="s">
        <v>81</v>
      </c>
      <c r="B12" s="71"/>
      <c r="C12" s="46" t="s">
        <v>34</v>
      </c>
      <c r="D12" s="14"/>
      <c r="E12" s="9"/>
      <c r="F12" s="9"/>
      <c r="G12" s="8"/>
      <c r="H12" s="12"/>
      <c r="I12" s="12"/>
      <c r="J12" s="8"/>
      <c r="K12" s="8"/>
      <c r="L12" s="8"/>
      <c r="M12" s="8"/>
    </row>
    <row r="13" spans="1:13" ht="12.75">
      <c r="A13" s="46"/>
      <c r="B13" s="65">
        <f>IF(B12="","",IF(AND(B12&gt;=29,B12&lt;=29.1),"Correct!","Try again!"))</f>
      </c>
      <c r="C13" s="46"/>
      <c r="D13" s="14"/>
      <c r="E13" s="9"/>
      <c r="F13" s="9"/>
      <c r="G13" s="8"/>
      <c r="H13" s="12"/>
      <c r="I13" s="12"/>
      <c r="J13" s="8"/>
      <c r="K13" s="8"/>
      <c r="L13" s="8"/>
      <c r="M13" s="8"/>
    </row>
    <row r="14" spans="1:13" ht="12.75">
      <c r="A14" s="46" t="s">
        <v>82</v>
      </c>
      <c r="B14" s="71"/>
      <c r="C14" s="46" t="s">
        <v>36</v>
      </c>
      <c r="D14" s="14"/>
      <c r="E14" s="9"/>
      <c r="F14" s="9"/>
      <c r="G14" s="8"/>
      <c r="H14" s="12"/>
      <c r="I14" s="12"/>
      <c r="J14" s="8"/>
      <c r="K14" s="8"/>
      <c r="L14" s="8"/>
      <c r="M14" s="8"/>
    </row>
    <row r="15" spans="1:13" ht="12.75">
      <c r="A15" s="46"/>
      <c r="B15" s="65">
        <f>IF(B14="","",IF(AND(B14&gt;=6.5,B14&lt;=6.54),"Correct!","Try again!"))</f>
      </c>
      <c r="C15" s="46"/>
      <c r="D15" s="14"/>
      <c r="E15" s="9"/>
      <c r="F15" s="9"/>
      <c r="G15" s="8"/>
      <c r="H15" s="12"/>
      <c r="I15" s="12"/>
      <c r="J15" s="8"/>
      <c r="K15" s="8"/>
      <c r="L15" s="8"/>
      <c r="M15" s="8"/>
    </row>
    <row r="16" spans="1:13" ht="12.75">
      <c r="A16" s="46" t="s">
        <v>83</v>
      </c>
      <c r="B16" s="71"/>
      <c r="C16" s="46" t="s">
        <v>34</v>
      </c>
      <c r="D16" s="14"/>
      <c r="E16" s="9"/>
      <c r="F16" s="9"/>
      <c r="G16" s="8"/>
      <c r="H16" s="12"/>
      <c r="I16" s="12"/>
      <c r="J16" s="8"/>
      <c r="K16" s="8"/>
      <c r="L16" s="8"/>
      <c r="M16" s="8"/>
    </row>
    <row r="17" spans="1:13" ht="12.75">
      <c r="A17" s="46"/>
      <c r="B17" s="65">
        <f>IF(B16="","",IF(AND(B16&gt;=41.9,B16&lt;=41.91),"Correct!","Try again!"))</f>
      </c>
      <c r="C17" s="46"/>
      <c r="D17" s="14"/>
      <c r="E17" s="9"/>
      <c r="F17" s="9"/>
      <c r="G17" s="8"/>
      <c r="H17" s="12"/>
      <c r="I17" s="12"/>
      <c r="J17" s="8"/>
      <c r="K17" s="8"/>
      <c r="L17" s="8"/>
      <c r="M17" s="8"/>
    </row>
    <row r="18" spans="1:13" ht="12.75">
      <c r="A18" s="46" t="s">
        <v>91</v>
      </c>
      <c r="B18" s="69"/>
      <c r="C18" s="14" t="s">
        <v>32</v>
      </c>
      <c r="D18" s="14"/>
      <c r="E18" s="9"/>
      <c r="F18" s="9"/>
      <c r="G18" s="8"/>
      <c r="H18" s="11"/>
      <c r="I18" s="11"/>
      <c r="J18" s="8"/>
      <c r="K18" s="8"/>
      <c r="L18" s="8"/>
      <c r="M18" s="8"/>
    </row>
    <row r="19" spans="1:13" ht="12.75">
      <c r="A19" s="46"/>
      <c r="B19" s="65">
        <f>IF(B18="","",IF(AND(B18&gt;=0.63,B18&lt;=0.64),"Correct!","Try again!"))</f>
      </c>
      <c r="C19" s="46"/>
      <c r="D19" s="14"/>
      <c r="E19" s="9"/>
      <c r="F19" s="9"/>
      <c r="G19" s="8"/>
      <c r="H19" s="12"/>
      <c r="I19" s="12"/>
      <c r="J19" s="8"/>
      <c r="K19" s="8"/>
      <c r="L19" s="8"/>
      <c r="M19" s="8"/>
    </row>
    <row r="20" spans="1:13" ht="12.75">
      <c r="A20" s="46" t="s">
        <v>84</v>
      </c>
      <c r="B20" s="71"/>
      <c r="C20" s="46" t="s">
        <v>36</v>
      </c>
      <c r="D20" s="14"/>
      <c r="E20" s="9"/>
      <c r="F20" s="9"/>
      <c r="G20" s="8"/>
      <c r="H20" s="12"/>
      <c r="I20" s="12"/>
      <c r="J20" s="8"/>
      <c r="K20" s="8"/>
      <c r="L20" s="8"/>
      <c r="M20" s="8"/>
    </row>
    <row r="21" spans="1:13" ht="12.75">
      <c r="A21" s="46"/>
      <c r="B21" s="65">
        <f>IF(B20="","",IF(AND(B20&gt;=15.3,B20&lt;=15.33),"Correct!","Try again!"))</f>
      </c>
      <c r="C21" s="46"/>
      <c r="D21" s="14"/>
      <c r="E21" s="9"/>
      <c r="F21" s="9"/>
      <c r="G21" s="8"/>
      <c r="H21" s="11"/>
      <c r="I21" s="11"/>
      <c r="J21" s="8"/>
      <c r="K21" s="8"/>
      <c r="L21" s="8"/>
      <c r="M21" s="8"/>
    </row>
    <row r="22" spans="1:13" ht="12.75">
      <c r="A22" s="46" t="s">
        <v>85</v>
      </c>
      <c r="B22" s="70"/>
      <c r="C22" s="46"/>
      <c r="D22" s="39"/>
      <c r="E22" s="9"/>
      <c r="F22" s="9"/>
      <c r="G22" s="8"/>
      <c r="H22" s="12"/>
      <c r="I22" s="12"/>
      <c r="J22" s="8"/>
      <c r="K22" s="8"/>
      <c r="L22" s="8"/>
      <c r="M22" s="8"/>
    </row>
    <row r="23" spans="1:13" ht="12.75">
      <c r="A23" s="46"/>
      <c r="B23" s="65">
        <f>IF(B22="","",IF(AND(B22&gt;=0.073,B22&lt;=0.0731),"Correct!","Try again!"))</f>
      </c>
      <c r="C23" s="46"/>
      <c r="D23" s="14"/>
      <c r="E23" s="9"/>
      <c r="F23" s="9"/>
      <c r="G23" s="8"/>
      <c r="H23" s="12"/>
      <c r="I23" s="12"/>
      <c r="J23" s="8"/>
      <c r="K23" s="8"/>
      <c r="L23" s="8"/>
      <c r="M23" s="8"/>
    </row>
    <row r="24" spans="1:13" ht="12.75">
      <c r="A24" s="46" t="s">
        <v>86</v>
      </c>
      <c r="B24" s="69"/>
      <c r="C24" s="46" t="s">
        <v>36</v>
      </c>
      <c r="D24" s="14"/>
      <c r="E24" s="9"/>
      <c r="F24" s="9"/>
      <c r="G24" s="8"/>
      <c r="H24" s="12"/>
      <c r="I24" s="12"/>
      <c r="J24" s="8"/>
      <c r="K24" s="8"/>
      <c r="L24" s="8"/>
      <c r="M24" s="8"/>
    </row>
    <row r="25" spans="1:13" ht="12.75">
      <c r="A25" s="46"/>
      <c r="B25" s="65">
        <f>IF(B24="","",IF(AND(B24&gt;=1.95,B24&lt;=1.951),"Correct!","Try again!"))</f>
      </c>
      <c r="C25" s="46"/>
      <c r="D25" s="14"/>
      <c r="E25" s="9"/>
      <c r="F25" s="9"/>
      <c r="G25" s="8"/>
      <c r="H25" s="12"/>
      <c r="I25" s="12"/>
      <c r="J25" s="8"/>
      <c r="K25" s="8"/>
      <c r="L25" s="8"/>
      <c r="M25" s="8"/>
    </row>
    <row r="26" spans="1:13" ht="12.75">
      <c r="A26" s="46" t="s">
        <v>87</v>
      </c>
      <c r="B26" s="68"/>
      <c r="C26" s="46"/>
      <c r="D26" s="14"/>
      <c r="E26" s="9"/>
      <c r="F26" s="9"/>
      <c r="G26" s="8"/>
      <c r="H26" s="12"/>
      <c r="I26" s="12"/>
      <c r="J26" s="8"/>
      <c r="K26" s="8"/>
      <c r="L26" s="8"/>
      <c r="M26" s="8"/>
    </row>
    <row r="27" spans="1:13" ht="12.75">
      <c r="A27" s="46"/>
      <c r="B27" s="65">
        <f>IF(B26="","",IF(AND(B26&gt;=0.142,B26&lt;=0.1425),"Correct!","Try again!"))</f>
      </c>
      <c r="C27" s="46"/>
      <c r="D27" s="14"/>
      <c r="E27" s="9"/>
      <c r="F27" s="9"/>
      <c r="G27" s="8"/>
      <c r="H27" s="11"/>
      <c r="I27" s="11"/>
      <c r="J27" s="8"/>
      <c r="K27" s="8"/>
      <c r="L27" s="8"/>
      <c r="M27" s="8"/>
    </row>
    <row r="28" spans="1:13" ht="12.75">
      <c r="A28" s="46" t="s">
        <v>88</v>
      </c>
      <c r="B28" s="68"/>
      <c r="C28" s="46"/>
      <c r="D28" s="14"/>
      <c r="E28" s="9"/>
      <c r="F28" s="9"/>
      <c r="G28" s="8"/>
      <c r="H28" s="8"/>
      <c r="I28" s="8"/>
      <c r="J28" s="8"/>
      <c r="K28" s="8"/>
      <c r="L28" s="8"/>
      <c r="M28" s="8"/>
    </row>
    <row r="29" spans="1:13" ht="12.75">
      <c r="A29" s="66"/>
      <c r="B29" s="65">
        <f>IF(B28="","",IF(AND(B28&gt;=0.23,B28&lt;=0.231),"Correct!","Try again!"))</f>
      </c>
      <c r="C29" s="66"/>
      <c r="D29" s="14"/>
      <c r="E29" s="9"/>
      <c r="F29" s="9"/>
      <c r="G29" s="8"/>
      <c r="H29" s="8"/>
      <c r="I29" s="8"/>
      <c r="J29" s="8"/>
      <c r="K29" s="8"/>
      <c r="L29" s="8"/>
      <c r="M29" s="8"/>
    </row>
    <row r="30" spans="1:13" ht="12.75">
      <c r="A30" s="2"/>
      <c r="B30" s="2"/>
      <c r="C30" s="2"/>
      <c r="D30" s="9"/>
      <c r="E30" s="9"/>
      <c r="F30" s="9"/>
      <c r="G30" s="8"/>
      <c r="H30" s="8"/>
      <c r="I30" s="8"/>
      <c r="J30" s="8"/>
      <c r="K30" s="8"/>
      <c r="L30" s="8"/>
      <c r="M30" s="8"/>
    </row>
    <row r="31" spans="1:13" ht="12.75">
      <c r="A31" s="2"/>
      <c r="B31" s="2"/>
      <c r="C31" s="2"/>
      <c r="D31" s="9"/>
      <c r="E31" s="9"/>
      <c r="F31" s="9"/>
      <c r="G31" s="8"/>
      <c r="H31" s="8"/>
      <c r="I31" s="8"/>
      <c r="J31" s="8"/>
      <c r="K31" s="8"/>
      <c r="L31" s="8"/>
      <c r="M31" s="8"/>
    </row>
    <row r="32" spans="1:13" ht="12.75">
      <c r="A32" s="2"/>
      <c r="B32" s="2"/>
      <c r="C32" s="2"/>
      <c r="D32" s="9"/>
      <c r="E32" s="9"/>
      <c r="F32" s="9"/>
      <c r="G32" s="8"/>
      <c r="H32" s="8"/>
      <c r="I32" s="8"/>
      <c r="J32" s="8"/>
      <c r="K32" s="8"/>
      <c r="L32" s="8"/>
      <c r="M32" s="8"/>
    </row>
    <row r="33" spans="1:13" ht="12.75">
      <c r="A33" s="2"/>
      <c r="B33" s="2"/>
      <c r="C33" s="2"/>
      <c r="D33" s="9"/>
      <c r="E33" s="9"/>
      <c r="F33" s="9"/>
      <c r="G33" s="8"/>
      <c r="H33" s="8"/>
      <c r="I33" s="8"/>
      <c r="J33" s="8"/>
      <c r="K33" s="8"/>
      <c r="L33" s="8"/>
      <c r="M33" s="8"/>
    </row>
    <row r="34" spans="1:13" ht="12.75">
      <c r="A34" s="2"/>
      <c r="B34" s="2"/>
      <c r="C34" s="67"/>
      <c r="D34" s="9"/>
      <c r="E34" s="9"/>
      <c r="F34" s="9"/>
      <c r="G34" s="8"/>
      <c r="H34" s="8"/>
      <c r="I34" s="8"/>
      <c r="J34" s="8"/>
      <c r="K34" s="8"/>
      <c r="L34" s="8"/>
      <c r="M34" s="8"/>
    </row>
    <row r="35" spans="1:13" ht="12.75">
      <c r="A35" s="2"/>
      <c r="B35" s="2"/>
      <c r="C35" s="67"/>
      <c r="D35" s="9"/>
      <c r="E35" s="9"/>
      <c r="F35" s="9"/>
      <c r="G35" s="8"/>
      <c r="H35" s="8"/>
      <c r="I35" s="8"/>
      <c r="J35" s="8"/>
      <c r="K35" s="8"/>
      <c r="L35" s="8"/>
      <c r="M35" s="8"/>
    </row>
    <row r="36" spans="1:13" ht="12.75">
      <c r="A36" s="2"/>
      <c r="B36" s="2"/>
      <c r="C36" s="67"/>
      <c r="D36" s="9"/>
      <c r="E36" s="9"/>
      <c r="F36" s="9"/>
      <c r="G36" s="8"/>
      <c r="H36" s="8"/>
      <c r="I36" s="8"/>
      <c r="J36" s="8"/>
      <c r="K36" s="8"/>
      <c r="L36" s="8"/>
      <c r="M36" s="8"/>
    </row>
    <row r="37" spans="1:13" ht="12.75">
      <c r="A37" s="2"/>
      <c r="B37" s="2"/>
      <c r="C37" s="67"/>
      <c r="D37" s="9"/>
      <c r="E37" s="9"/>
      <c r="F37" s="9"/>
      <c r="G37" s="8"/>
      <c r="H37" s="8"/>
      <c r="I37" s="8"/>
      <c r="J37" s="8"/>
      <c r="K37" s="8"/>
      <c r="L37" s="8"/>
      <c r="M37" s="8"/>
    </row>
    <row r="38" spans="3:13" ht="12.75">
      <c r="C3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3:13" ht="12.75">
      <c r="C39"/>
      <c r="D39" s="9"/>
      <c r="E39" s="8"/>
      <c r="F39" s="8"/>
      <c r="G39" s="8"/>
      <c r="H39" s="8"/>
      <c r="I39" s="8"/>
      <c r="J39" s="8"/>
      <c r="K39" s="8"/>
      <c r="L39" s="8"/>
      <c r="M39" s="8"/>
    </row>
    <row r="40" spans="3:13" ht="12.75">
      <c r="C40"/>
      <c r="D40" s="9"/>
      <c r="E40" s="8"/>
      <c r="F40" s="8"/>
      <c r="G40" s="8"/>
      <c r="H40" s="8"/>
      <c r="I40" s="8"/>
      <c r="J40" s="8"/>
      <c r="K40" s="8"/>
      <c r="L40" s="8"/>
      <c r="M40" s="8"/>
    </row>
    <row r="41" spans="3:13" ht="12.75">
      <c r="C41"/>
      <c r="D41" s="9"/>
      <c r="E41" s="8"/>
      <c r="F41" s="8"/>
      <c r="G41" s="8"/>
      <c r="H41" s="8"/>
      <c r="I41" s="8"/>
      <c r="J41" s="8"/>
      <c r="K41" s="8"/>
      <c r="L41" s="8"/>
      <c r="M41" s="8"/>
    </row>
    <row r="42" spans="3:13" ht="12.75">
      <c r="C42"/>
      <c r="D42" s="9"/>
      <c r="E42" s="8"/>
      <c r="F42" s="8"/>
      <c r="G42" s="8"/>
      <c r="H42" s="8"/>
      <c r="I42" s="8"/>
      <c r="J42" s="8"/>
      <c r="K42" s="8"/>
      <c r="L42" s="8"/>
      <c r="M42" s="8"/>
    </row>
    <row r="43" spans="1:13" ht="12.75">
      <c r="A43"/>
      <c r="B43"/>
      <c r="C43"/>
      <c r="D43" s="9"/>
      <c r="E43" s="8"/>
      <c r="F43" s="8"/>
      <c r="G43" s="8"/>
      <c r="H43" s="8"/>
      <c r="I43" s="8"/>
      <c r="J43" s="8"/>
      <c r="K43" s="8"/>
      <c r="L43" s="8"/>
      <c r="M43" s="8"/>
    </row>
    <row r="44" spans="1:13" ht="12.75">
      <c r="A44"/>
      <c r="B44"/>
      <c r="C44"/>
      <c r="D44" s="9"/>
      <c r="E44" s="8"/>
      <c r="F44" s="8"/>
      <c r="G44" s="8"/>
      <c r="H44" s="8"/>
      <c r="I44" s="8"/>
      <c r="J44" s="8"/>
      <c r="K44" s="8"/>
      <c r="L44" s="8"/>
      <c r="M44" s="8"/>
    </row>
    <row r="45" spans="1:13" ht="12.75">
      <c r="A45"/>
      <c r="B45"/>
      <c r="C45"/>
      <c r="D45" s="9"/>
      <c r="E45" s="8"/>
      <c r="F45" s="8"/>
      <c r="G45" s="8"/>
      <c r="H45" s="8"/>
      <c r="I45" s="8"/>
      <c r="J45" s="8"/>
      <c r="K45" s="8"/>
      <c r="L45" s="8"/>
      <c r="M45" s="8"/>
    </row>
    <row r="46" spans="1:13" ht="12.75">
      <c r="A46"/>
      <c r="B46"/>
      <c r="C46"/>
      <c r="D46" s="9"/>
      <c r="E46" s="8"/>
      <c r="F46" s="8"/>
      <c r="G46" s="8"/>
      <c r="H46" s="8"/>
      <c r="I46" s="8"/>
      <c r="J46" s="8"/>
      <c r="K46" s="8"/>
      <c r="L46" s="8"/>
      <c r="M46" s="8"/>
    </row>
    <row r="47" spans="1:13" ht="12.75">
      <c r="A47"/>
      <c r="B47"/>
      <c r="C47"/>
      <c r="D47" s="9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/>
      <c r="B48"/>
      <c r="C48"/>
      <c r="D48" s="9"/>
      <c r="E48" s="8"/>
      <c r="F48" s="8"/>
      <c r="G48" s="8"/>
      <c r="H48" s="8"/>
      <c r="I48" s="8"/>
      <c r="J48" s="8"/>
      <c r="K48" s="8"/>
      <c r="L48" s="8"/>
      <c r="M48" s="8"/>
    </row>
    <row r="49" spans="1:13" ht="12.75">
      <c r="A49"/>
      <c r="B49"/>
      <c r="C49"/>
      <c r="D49" s="9"/>
      <c r="E49" s="8"/>
      <c r="F49" s="8"/>
      <c r="G49" s="8"/>
      <c r="H49" s="8"/>
      <c r="I49" s="8"/>
      <c r="J49" s="8"/>
      <c r="K49" s="8"/>
      <c r="L49" s="8"/>
      <c r="M49" s="8"/>
    </row>
    <row r="50" spans="1:13" ht="12.75">
      <c r="A50"/>
      <c r="B50"/>
      <c r="C50"/>
      <c r="D50" s="9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/>
      <c r="B51"/>
      <c r="C51"/>
      <c r="D51" s="9"/>
      <c r="E51" s="8"/>
      <c r="F51" s="8"/>
      <c r="G51" s="8"/>
      <c r="H51" s="8"/>
      <c r="I51" s="8"/>
      <c r="J51" s="8"/>
      <c r="K51" s="8"/>
      <c r="L51" s="8"/>
      <c r="M51" s="8"/>
    </row>
    <row r="52" spans="1:13" ht="12.75">
      <c r="A52"/>
      <c r="B52"/>
      <c r="C52"/>
      <c r="D52" s="9"/>
      <c r="E52" s="8"/>
      <c r="F52" s="8"/>
      <c r="G52" s="8"/>
      <c r="H52" s="8"/>
      <c r="I52" s="8"/>
      <c r="J52" s="8"/>
      <c r="K52" s="8"/>
      <c r="L52" s="8"/>
      <c r="M52" s="8"/>
    </row>
    <row r="53" spans="1:13" ht="12.75">
      <c r="A53"/>
      <c r="B53"/>
      <c r="C53"/>
      <c r="D53" s="9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/>
      <c r="B54"/>
      <c r="C54"/>
      <c r="D54" s="9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/>
      <c r="B55"/>
      <c r="C55"/>
      <c r="D55" s="9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/>
      <c r="B56"/>
      <c r="C56"/>
      <c r="D56" s="9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/>
      <c r="B57"/>
      <c r="C57"/>
      <c r="D57" s="9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/>
      <c r="B58"/>
      <c r="C58"/>
      <c r="D58" s="9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/>
      <c r="B59"/>
      <c r="C59"/>
      <c r="D59" s="9"/>
      <c r="E59" s="8"/>
      <c r="F59" s="8"/>
      <c r="G59" s="8"/>
      <c r="H59" s="8"/>
      <c r="I59" s="8"/>
      <c r="J59" s="8"/>
      <c r="K59" s="8"/>
      <c r="L59" s="8"/>
      <c r="M59" s="8"/>
    </row>
    <row r="60" spans="1:13" ht="12.75">
      <c r="A60"/>
      <c r="B60"/>
      <c r="C60"/>
      <c r="D60" s="9"/>
      <c r="E60" s="8"/>
      <c r="F60" s="8"/>
      <c r="G60" s="8"/>
      <c r="H60" s="8"/>
      <c r="I60" s="8"/>
      <c r="J60" s="8"/>
      <c r="K60" s="8"/>
      <c r="L60" s="8"/>
      <c r="M60" s="8"/>
    </row>
    <row r="61" spans="1:13" ht="12.75">
      <c r="A61"/>
      <c r="B61"/>
      <c r="C61"/>
      <c r="D61" s="9"/>
      <c r="E61" s="8"/>
      <c r="F61" s="8"/>
      <c r="G61" s="8"/>
      <c r="H61" s="8"/>
      <c r="I61" s="8"/>
      <c r="J61" s="8"/>
      <c r="K61" s="8"/>
      <c r="L61" s="8"/>
      <c r="M61" s="8"/>
    </row>
    <row r="62" spans="1:13" ht="12.75">
      <c r="A62"/>
      <c r="B62"/>
      <c r="C62"/>
      <c r="D62" s="9"/>
      <c r="E62" s="8"/>
      <c r="F62" s="8"/>
      <c r="G62" s="8"/>
      <c r="H62" s="8"/>
      <c r="I62" s="8"/>
      <c r="J62" s="8"/>
      <c r="K62" s="8"/>
      <c r="L62" s="8"/>
      <c r="M62" s="8"/>
    </row>
    <row r="63" spans="1:13" ht="12.75">
      <c r="A63"/>
      <c r="B63"/>
      <c r="C63"/>
      <c r="D63" s="9"/>
      <c r="E63" s="8"/>
      <c r="F63" s="8"/>
      <c r="G63" s="8"/>
      <c r="H63" s="8"/>
      <c r="I63" s="8"/>
      <c r="J63" s="8"/>
      <c r="K63" s="8"/>
      <c r="L63" s="8"/>
      <c r="M63" s="8"/>
    </row>
    <row r="64" spans="1:13" ht="12.75">
      <c r="A64"/>
      <c r="B64"/>
      <c r="C64"/>
      <c r="D64" s="9"/>
      <c r="E64" s="8"/>
      <c r="F64" s="8"/>
      <c r="G64" s="8"/>
      <c r="H64" s="8"/>
      <c r="I64" s="8"/>
      <c r="J64" s="8"/>
      <c r="K64" s="8"/>
      <c r="L64" s="8"/>
      <c r="M64" s="8"/>
    </row>
    <row r="65" spans="1:13" ht="12.75">
      <c r="A65"/>
      <c r="B65"/>
      <c r="C65"/>
      <c r="D65" s="9"/>
      <c r="E65" s="8"/>
      <c r="F65" s="8"/>
      <c r="G65" s="8"/>
      <c r="H65" s="8"/>
      <c r="I65" s="8"/>
      <c r="J65" s="8"/>
      <c r="K65" s="8"/>
      <c r="L65" s="8"/>
      <c r="M65" s="8"/>
    </row>
    <row r="66" spans="1:13" ht="12.75">
      <c r="A66"/>
      <c r="B66"/>
      <c r="C66"/>
      <c r="D66" s="9"/>
      <c r="E66" s="8"/>
      <c r="F66" s="8"/>
      <c r="G66" s="8"/>
      <c r="H66" s="8"/>
      <c r="I66" s="8"/>
      <c r="J66" s="8"/>
      <c r="K66" s="8"/>
      <c r="L66" s="8"/>
      <c r="M66" s="8"/>
    </row>
    <row r="67" spans="1:13" ht="12.75">
      <c r="A67"/>
      <c r="B67"/>
      <c r="C67"/>
      <c r="D67" s="9"/>
      <c r="E67" s="8"/>
      <c r="F67" s="8"/>
      <c r="G67" s="8"/>
      <c r="H67" s="8"/>
      <c r="I67" s="8"/>
      <c r="J67" s="8"/>
      <c r="K67" s="8"/>
      <c r="L67" s="8"/>
      <c r="M67" s="8"/>
    </row>
    <row r="68" spans="1:13" ht="12.75">
      <c r="A68"/>
      <c r="B68"/>
      <c r="C68"/>
      <c r="D68" s="9"/>
      <c r="E68" s="8"/>
      <c r="F68" s="8"/>
      <c r="G68" s="8"/>
      <c r="H68" s="8"/>
      <c r="I68" s="8"/>
      <c r="J68" s="8"/>
      <c r="K68" s="8"/>
      <c r="L68" s="8"/>
      <c r="M68" s="8"/>
    </row>
    <row r="69" spans="4:13" ht="12.75">
      <c r="D69" s="9"/>
      <c r="E69" s="8"/>
      <c r="F69" s="8"/>
      <c r="G69" s="8"/>
      <c r="H69" s="8"/>
      <c r="I69" s="8"/>
      <c r="J69" s="8"/>
      <c r="K69" s="8"/>
      <c r="L69" s="8"/>
      <c r="M69" s="8"/>
    </row>
    <row r="70" spans="4:13" ht="12.75">
      <c r="D70" s="9"/>
      <c r="E70" s="8"/>
      <c r="F70" s="8"/>
      <c r="G70" s="8"/>
      <c r="H70" s="8"/>
      <c r="I70" s="8"/>
      <c r="J70" s="8"/>
      <c r="K70" s="8"/>
      <c r="L70" s="8"/>
      <c r="M70" s="8"/>
    </row>
    <row r="71" spans="4:13" ht="12.75">
      <c r="D71" s="9"/>
      <c r="E71" s="8"/>
      <c r="F71" s="8"/>
      <c r="G71" s="8"/>
      <c r="H71" s="8"/>
      <c r="I71" s="8"/>
      <c r="J71" s="8"/>
      <c r="K71" s="8"/>
      <c r="L71" s="8"/>
      <c r="M71" s="8"/>
    </row>
    <row r="72" spans="4:13" ht="12.75">
      <c r="D72" s="9"/>
      <c r="E72" s="8"/>
      <c r="F72" s="8"/>
      <c r="G72" s="8"/>
      <c r="H72" s="8"/>
      <c r="I72" s="8"/>
      <c r="J72" s="8"/>
      <c r="K72" s="8"/>
      <c r="L72" s="8"/>
      <c r="M72" s="8"/>
    </row>
    <row r="73" spans="4:13" ht="12.75">
      <c r="D73" s="9"/>
      <c r="E73" s="8"/>
      <c r="F73" s="8"/>
      <c r="G73" s="8"/>
      <c r="H73" s="8"/>
      <c r="I73" s="8"/>
      <c r="J73" s="8"/>
      <c r="K73" s="8"/>
      <c r="L73" s="8"/>
      <c r="M73" s="8"/>
    </row>
    <row r="74" spans="4:13" ht="12.75">
      <c r="D74" s="9"/>
      <c r="E74" s="8"/>
      <c r="F74" s="8"/>
      <c r="G74" s="8"/>
      <c r="H74" s="8"/>
      <c r="I74" s="8"/>
      <c r="J74" s="8"/>
      <c r="K74" s="8"/>
      <c r="L74" s="8"/>
      <c r="M74" s="8"/>
    </row>
    <row r="75" spans="4:13" ht="12.75">
      <c r="D75" s="9"/>
      <c r="E75" s="8"/>
      <c r="F75" s="8"/>
      <c r="G75" s="8"/>
      <c r="H75" s="8"/>
      <c r="I75" s="8"/>
      <c r="J75" s="8"/>
      <c r="K75" s="8"/>
      <c r="L75" s="8"/>
      <c r="M75" s="8"/>
    </row>
    <row r="76" spans="4:13" ht="12.75">
      <c r="D76" s="9"/>
      <c r="E76" s="8"/>
      <c r="F76" s="8"/>
      <c r="G76" s="8"/>
      <c r="H76" s="8"/>
      <c r="I76" s="8"/>
      <c r="J76" s="8"/>
      <c r="K76" s="8"/>
      <c r="L76" s="8"/>
      <c r="M76" s="8"/>
    </row>
    <row r="77" spans="4:13" ht="12.75">
      <c r="D77" s="9"/>
      <c r="E77" s="8"/>
      <c r="F77" s="8"/>
      <c r="G77" s="8"/>
      <c r="H77" s="8"/>
      <c r="I77" s="8"/>
      <c r="J77" s="8"/>
      <c r="K77" s="8"/>
      <c r="L77" s="8"/>
      <c r="M77" s="8"/>
    </row>
    <row r="78" spans="4:13" ht="12.75">
      <c r="D78" s="9"/>
      <c r="E78" s="8"/>
      <c r="F78" s="8"/>
      <c r="G78" s="8"/>
      <c r="H78" s="8"/>
      <c r="I78" s="8"/>
      <c r="J78" s="8"/>
      <c r="K78" s="8"/>
      <c r="L78" s="8"/>
      <c r="M78" s="8"/>
    </row>
    <row r="79" spans="4:13" ht="12.75">
      <c r="D79" s="9"/>
      <c r="E79" s="8"/>
      <c r="F79" s="8"/>
      <c r="G79" s="8"/>
      <c r="H79" s="8"/>
      <c r="I79" s="8"/>
      <c r="J79" s="8"/>
      <c r="K79" s="8"/>
      <c r="L79" s="8"/>
      <c r="M79" s="8"/>
    </row>
    <row r="80" spans="4:13" ht="12.75"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4:13" ht="12.75">
      <c r="D81" s="7"/>
      <c r="E81" s="6"/>
      <c r="F81" s="8"/>
      <c r="G81" s="8"/>
      <c r="H81" s="8"/>
      <c r="I81" s="8"/>
      <c r="J81" s="8"/>
      <c r="K81" s="8"/>
      <c r="L81" s="8"/>
      <c r="M81" s="8"/>
    </row>
    <row r="82" spans="4:6" ht="12.75">
      <c r="D82" s="7"/>
      <c r="E82" s="6"/>
      <c r="F82" s="6"/>
    </row>
    <row r="83" spans="4:6" ht="12.75">
      <c r="D83" s="7"/>
      <c r="E83" s="6"/>
      <c r="F83" s="6"/>
    </row>
    <row r="84" spans="4:6" ht="12.75">
      <c r="D84" s="7"/>
      <c r="E84" s="6"/>
      <c r="F84" s="6"/>
    </row>
    <row r="85" spans="4:6" ht="12.75">
      <c r="D85" s="7"/>
      <c r="E85" s="6"/>
      <c r="F85" s="6"/>
    </row>
    <row r="86" spans="4:6" ht="12.75">
      <c r="D86" s="7"/>
      <c r="E86" s="6"/>
      <c r="F86" s="6"/>
    </row>
    <row r="87" spans="4:6" ht="12.75">
      <c r="D87" s="7"/>
      <c r="E87" s="6"/>
      <c r="F87" s="6"/>
    </row>
    <row r="88" spans="4:6" ht="12.75">
      <c r="D88" s="7"/>
      <c r="E88" s="6"/>
      <c r="F88" s="6"/>
    </row>
    <row r="89" spans="4:6" ht="12.75">
      <c r="D89" s="7"/>
      <c r="E89" s="6"/>
      <c r="F89" s="6"/>
    </row>
    <row r="90" spans="4:6" ht="12.75">
      <c r="D90" s="7"/>
      <c r="E90" s="6"/>
      <c r="F90" s="6"/>
    </row>
    <row r="91" spans="4:6" ht="12.75">
      <c r="D91" s="7"/>
      <c r="E91" s="6"/>
      <c r="F91" s="6"/>
    </row>
    <row r="92" spans="4:6" ht="12.75">
      <c r="D92" s="7"/>
      <c r="E92" s="6"/>
      <c r="F92" s="6"/>
    </row>
    <row r="93" spans="4:6" ht="12.75">
      <c r="D93" s="7"/>
      <c r="E93" s="6"/>
      <c r="F93" s="6"/>
    </row>
    <row r="94" spans="4:6" ht="12.75">
      <c r="D94" s="7"/>
      <c r="E94" s="6"/>
      <c r="F94" s="6"/>
    </row>
    <row r="95" spans="4:6" ht="12.75">
      <c r="D95" s="7"/>
      <c r="E95"/>
      <c r="F95" s="6"/>
    </row>
    <row r="96" spans="5:6" ht="12.75">
      <c r="E96"/>
      <c r="F96" s="6"/>
    </row>
    <row r="97" spans="5:6" ht="12.75">
      <c r="E97"/>
      <c r="F97" s="6"/>
    </row>
    <row r="98" spans="5:6" ht="12.75">
      <c r="E98"/>
      <c r="F98" s="6"/>
    </row>
    <row r="99" spans="5:6" ht="12.75">
      <c r="E99"/>
      <c r="F99" s="6"/>
    </row>
    <row r="100" spans="5:6" ht="12.75">
      <c r="E100"/>
      <c r="F100"/>
    </row>
    <row r="101" spans="5:6" ht="12.75">
      <c r="E101"/>
      <c r="F101"/>
    </row>
    <row r="102" spans="5:6" ht="12.75">
      <c r="E102"/>
      <c r="F102"/>
    </row>
    <row r="103" spans="5:6" ht="12.75">
      <c r="E103"/>
      <c r="F103"/>
    </row>
    <row r="104" spans="5:6" ht="12.75">
      <c r="E104"/>
      <c r="F104"/>
    </row>
    <row r="105" spans="5:6" ht="12.75">
      <c r="E105"/>
      <c r="F105"/>
    </row>
    <row r="106" spans="5:6" ht="12.75">
      <c r="E106"/>
      <c r="F106"/>
    </row>
    <row r="107" spans="5:6" ht="12.75">
      <c r="E107"/>
      <c r="F107"/>
    </row>
    <row r="108" spans="5:6" ht="12.75">
      <c r="E108"/>
      <c r="F108"/>
    </row>
    <row r="109" spans="5:6" ht="12.75">
      <c r="E109"/>
      <c r="F109"/>
    </row>
    <row r="110" spans="5:6" ht="12.75">
      <c r="E110"/>
      <c r="F110"/>
    </row>
    <row r="111" spans="5:6" ht="12.75">
      <c r="E111"/>
      <c r="F111"/>
    </row>
    <row r="112" spans="5:6" ht="12.75">
      <c r="E112"/>
      <c r="F112"/>
    </row>
    <row r="113" spans="5:6" ht="12.75">
      <c r="E113"/>
      <c r="F113"/>
    </row>
    <row r="114" spans="5:6" ht="12.75">
      <c r="E114"/>
      <c r="F114"/>
    </row>
    <row r="115" spans="5:6" ht="12.75">
      <c r="E115"/>
      <c r="F115"/>
    </row>
    <row r="116" spans="5:6" ht="12.75">
      <c r="E116"/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</sheetData>
  <sheetProtection password="C690" sheet="1" objects="1" scenarios="1" selectLockedCells="1"/>
  <mergeCells count="2">
    <mergeCell ref="A6:C6"/>
    <mergeCell ref="A5:C5"/>
  </mergeCells>
  <printOptions horizontalCentered="1"/>
  <pageMargins left="0" right="0" top="0.6" bottom="0.62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  <col min="2" max="2" width="8.7109375" style="0" bestFit="1" customWidth="1"/>
    <col min="3" max="3" width="9.7109375" style="0" bestFit="1" customWidth="1"/>
    <col min="4" max="4" width="2.7109375" style="0" customWidth="1"/>
  </cols>
  <sheetData>
    <row r="1" spans="1:3" ht="12.75">
      <c r="A1" s="9" t="s">
        <v>103</v>
      </c>
      <c r="B1" s="9"/>
      <c r="C1" s="8"/>
    </row>
    <row r="2" spans="1:3" ht="12.75">
      <c r="A2" s="8"/>
      <c r="B2" s="8"/>
      <c r="C2" s="8"/>
    </row>
    <row r="3" spans="1:4" ht="12.75">
      <c r="A3" s="112" t="s">
        <v>100</v>
      </c>
      <c r="B3" s="112"/>
      <c r="C3" s="112"/>
      <c r="D3" s="37"/>
    </row>
    <row r="4" spans="1:4" ht="12.75">
      <c r="A4" s="112" t="s">
        <v>29</v>
      </c>
      <c r="B4" s="112"/>
      <c r="C4" s="112"/>
      <c r="D4" s="37"/>
    </row>
    <row r="5" spans="1:4" ht="12.75">
      <c r="A5" s="112" t="s">
        <v>110</v>
      </c>
      <c r="B5" s="112"/>
      <c r="C5" s="112"/>
      <c r="D5" s="37"/>
    </row>
    <row r="6" spans="1:4" ht="12.75">
      <c r="A6" s="17"/>
      <c r="B6" s="17"/>
      <c r="C6" s="17"/>
      <c r="D6" s="37"/>
    </row>
    <row r="7" spans="1:4" ht="12.75">
      <c r="A7" s="17" t="s">
        <v>30</v>
      </c>
      <c r="B7" s="24"/>
      <c r="C7" s="50">
        <v>456600</v>
      </c>
      <c r="D7" s="37"/>
    </row>
    <row r="8" spans="1:4" ht="12.75">
      <c r="A8" s="14" t="s">
        <v>59</v>
      </c>
      <c r="B8" s="21"/>
      <c r="C8" s="55">
        <v>297450</v>
      </c>
      <c r="D8" s="37"/>
    </row>
    <row r="9" spans="1:4" ht="12.75">
      <c r="A9" s="14" t="s">
        <v>33</v>
      </c>
      <c r="B9" s="21"/>
      <c r="C9" s="54">
        <f>+C7-C8</f>
        <v>159150</v>
      </c>
      <c r="D9" s="37"/>
    </row>
    <row r="10" spans="1:4" ht="12.75">
      <c r="A10" s="14" t="s">
        <v>35</v>
      </c>
      <c r="B10" s="21"/>
      <c r="C10" s="57">
        <v>99400</v>
      </c>
      <c r="D10" s="37"/>
    </row>
    <row r="11" spans="1:4" ht="12.75">
      <c r="A11" s="14" t="s">
        <v>37</v>
      </c>
      <c r="B11" s="21"/>
      <c r="C11" s="55">
        <v>3900</v>
      </c>
      <c r="D11" s="37"/>
    </row>
    <row r="12" spans="1:4" ht="12.75">
      <c r="A12" s="14" t="s">
        <v>38</v>
      </c>
      <c r="B12" s="21"/>
      <c r="C12" s="54">
        <f>C9-C10-C11</f>
        <v>55850</v>
      </c>
      <c r="D12" s="37"/>
    </row>
    <row r="13" spans="1:4" ht="12.75">
      <c r="A13" s="14" t="s">
        <v>39</v>
      </c>
      <c r="B13" s="21"/>
      <c r="C13" s="55">
        <v>22499</v>
      </c>
      <c r="D13" s="37"/>
    </row>
    <row r="14" spans="1:4" ht="13.5" thickBot="1">
      <c r="A14" s="14" t="s">
        <v>40</v>
      </c>
      <c r="B14" s="21"/>
      <c r="C14" s="51">
        <f>+C12-C13</f>
        <v>33351</v>
      </c>
      <c r="D14" s="37"/>
    </row>
    <row r="15" spans="1:4" ht="13.5" thickTop="1">
      <c r="A15" s="14"/>
      <c r="B15" s="14"/>
      <c r="C15" s="14"/>
      <c r="D15" s="37"/>
    </row>
    <row r="16" spans="1:4" ht="12.75">
      <c r="A16" s="14"/>
      <c r="B16" s="14"/>
      <c r="C16" s="14"/>
      <c r="D16" s="37"/>
    </row>
    <row r="17" spans="1:4" ht="12.75">
      <c r="A17" s="112" t="s">
        <v>100</v>
      </c>
      <c r="B17" s="112"/>
      <c r="C17" s="112"/>
      <c r="D17" s="37"/>
    </row>
    <row r="18" spans="1:4" ht="12.75">
      <c r="A18" s="112" t="s">
        <v>41</v>
      </c>
      <c r="B18" s="112"/>
      <c r="C18" s="112"/>
      <c r="D18" s="37"/>
    </row>
    <row r="19" spans="1:4" ht="12.75">
      <c r="A19" s="113" t="s">
        <v>109</v>
      </c>
      <c r="B19" s="113"/>
      <c r="C19" s="113"/>
      <c r="D19" s="37"/>
    </row>
    <row r="20" spans="1:4" ht="12.75">
      <c r="A20" s="17"/>
      <c r="B20" s="17"/>
      <c r="C20" s="17"/>
      <c r="D20" s="37"/>
    </row>
    <row r="21" spans="1:4" ht="12.75">
      <c r="A21" s="25" t="s">
        <v>14</v>
      </c>
      <c r="B21" s="26"/>
      <c r="C21" s="45"/>
      <c r="D21" s="37"/>
    </row>
    <row r="22" spans="1:4" ht="12.75">
      <c r="A22" s="14" t="s">
        <v>42</v>
      </c>
      <c r="B22" s="21"/>
      <c r="C22" s="58">
        <v>20000</v>
      </c>
      <c r="D22" s="37"/>
    </row>
    <row r="23" spans="1:4" ht="12.75">
      <c r="A23" s="14" t="s">
        <v>43</v>
      </c>
      <c r="B23" s="21"/>
      <c r="C23" s="57">
        <v>8200</v>
      </c>
      <c r="D23" s="37"/>
    </row>
    <row r="24" spans="1:4" ht="12.75">
      <c r="A24" s="14" t="s">
        <v>44</v>
      </c>
      <c r="B24" s="21"/>
      <c r="C24" s="57">
        <v>29400</v>
      </c>
      <c r="D24" s="37"/>
    </row>
    <row r="25" spans="1:4" ht="12.75">
      <c r="A25" s="14" t="s">
        <v>45</v>
      </c>
      <c r="B25" s="21"/>
      <c r="C25" s="57">
        <v>7000</v>
      </c>
      <c r="D25" s="37"/>
    </row>
    <row r="26" spans="1:4" ht="12.75">
      <c r="A26" s="14" t="s">
        <v>46</v>
      </c>
      <c r="B26" s="21"/>
      <c r="C26" s="57">
        <v>34150</v>
      </c>
      <c r="D26" s="37"/>
    </row>
    <row r="27" spans="1:4" ht="12.75">
      <c r="A27" s="14" t="s">
        <v>47</v>
      </c>
      <c r="B27" s="21"/>
      <c r="C27" s="57">
        <v>2700</v>
      </c>
      <c r="D27" s="37"/>
    </row>
    <row r="28" spans="1:4" ht="12.75">
      <c r="A28" s="14" t="s">
        <v>48</v>
      </c>
      <c r="B28" s="21"/>
      <c r="C28" s="55">
        <v>147300</v>
      </c>
      <c r="D28" s="37"/>
    </row>
    <row r="29" spans="1:4" ht="13.5" thickBot="1">
      <c r="A29" s="14" t="s">
        <v>49</v>
      </c>
      <c r="B29" s="21"/>
      <c r="C29" s="51">
        <f>SUM(C22:C28)</f>
        <v>248750</v>
      </c>
      <c r="D29" s="37"/>
    </row>
    <row r="30" spans="1:4" ht="13.5" thickTop="1">
      <c r="A30" s="14"/>
      <c r="B30" s="21"/>
      <c r="C30" s="15"/>
      <c r="D30" s="37"/>
    </row>
    <row r="31" spans="1:4" ht="12.75">
      <c r="A31" s="25" t="s">
        <v>50</v>
      </c>
      <c r="B31" s="26"/>
      <c r="C31" s="26"/>
      <c r="D31" s="37"/>
    </row>
    <row r="32" spans="1:4" ht="12.75">
      <c r="A32" s="14" t="s">
        <v>51</v>
      </c>
      <c r="B32" s="21"/>
      <c r="C32" s="58">
        <v>21500</v>
      </c>
      <c r="D32" s="37"/>
    </row>
    <row r="33" spans="1:4" ht="12.75">
      <c r="A33" s="14" t="s">
        <v>52</v>
      </c>
      <c r="B33" s="21"/>
      <c r="C33" s="57">
        <v>4400</v>
      </c>
      <c r="D33" s="37"/>
    </row>
    <row r="34" spans="1:4" ht="12.75">
      <c r="A34" s="14" t="s">
        <v>53</v>
      </c>
      <c r="B34" s="24"/>
      <c r="C34" s="59">
        <v>3700</v>
      </c>
      <c r="D34" s="37"/>
    </row>
    <row r="35" spans="1:4" ht="12.75">
      <c r="A35" s="17" t="s">
        <v>54</v>
      </c>
      <c r="B35" s="24"/>
      <c r="C35" s="59"/>
      <c r="D35" s="37"/>
    </row>
    <row r="36" spans="1:4" ht="12.75">
      <c r="A36" s="17" t="s">
        <v>55</v>
      </c>
      <c r="B36" s="21"/>
      <c r="C36" s="57">
        <v>67400</v>
      </c>
      <c r="D36" s="37"/>
    </row>
    <row r="37" spans="1:4" ht="12.75">
      <c r="A37" s="14" t="s">
        <v>58</v>
      </c>
      <c r="B37" s="24"/>
      <c r="C37" s="57">
        <v>85000</v>
      </c>
      <c r="D37" s="37"/>
    </row>
    <row r="38" spans="1:4" ht="12.75">
      <c r="A38" s="17" t="s">
        <v>56</v>
      </c>
      <c r="B38" s="24"/>
      <c r="C38" s="55">
        <v>66750</v>
      </c>
      <c r="D38" s="37"/>
    </row>
    <row r="39" spans="1:4" ht="13.5" thickBot="1">
      <c r="A39" s="17" t="s">
        <v>57</v>
      </c>
      <c r="B39" s="17"/>
      <c r="C39" s="51">
        <f>SUM(C32:C38)</f>
        <v>248750</v>
      </c>
      <c r="D39" s="37"/>
    </row>
    <row r="40" spans="1:4" ht="13.5" thickTop="1">
      <c r="A40" s="17"/>
      <c r="B40" s="17"/>
      <c r="C40" s="14"/>
      <c r="D40" s="37"/>
    </row>
    <row r="41" spans="1:4" ht="12.75">
      <c r="A41" s="64" t="s">
        <v>111</v>
      </c>
      <c r="B41" s="17"/>
      <c r="C41" s="14"/>
      <c r="D41" s="37"/>
    </row>
    <row r="42" spans="1:4" ht="12.75">
      <c r="A42" s="17" t="s">
        <v>76</v>
      </c>
      <c r="B42" s="20">
        <v>56900</v>
      </c>
      <c r="C42" s="14"/>
      <c r="D42" s="37"/>
    </row>
    <row r="43" spans="1:4" ht="12.75">
      <c r="A43" s="17" t="s">
        <v>49</v>
      </c>
      <c r="B43" s="24">
        <v>219400</v>
      </c>
      <c r="C43" s="14"/>
      <c r="D43" s="37"/>
    </row>
    <row r="44" spans="1:4" ht="12.75">
      <c r="A44" s="17" t="s">
        <v>58</v>
      </c>
      <c r="B44" s="24">
        <v>85000</v>
      </c>
      <c r="C44" s="14"/>
      <c r="D44" s="37"/>
    </row>
    <row r="45" spans="1:4" ht="12.75">
      <c r="A45" s="17" t="s">
        <v>56</v>
      </c>
      <c r="B45" s="24">
        <v>52348</v>
      </c>
      <c r="C45" s="14"/>
      <c r="D45" s="37"/>
    </row>
    <row r="46" spans="1:4" ht="12.75">
      <c r="A46" s="17"/>
      <c r="B46" s="24"/>
      <c r="C46" s="14"/>
      <c r="D46" s="37"/>
    </row>
    <row r="47" spans="1:4" ht="12.75">
      <c r="A47" s="13" t="s">
        <v>71</v>
      </c>
      <c r="B47" s="14"/>
      <c r="C47" s="20"/>
      <c r="D47" s="37"/>
    </row>
    <row r="48" spans="1:4" ht="12.75">
      <c r="A48" s="14" t="s">
        <v>77</v>
      </c>
      <c r="B48" s="35">
        <v>2.2</v>
      </c>
      <c r="C48" s="32"/>
      <c r="D48" s="37"/>
    </row>
    <row r="49" spans="1:4" ht="12.75">
      <c r="A49" s="40" t="s">
        <v>78</v>
      </c>
      <c r="B49" s="35">
        <v>6.5</v>
      </c>
      <c r="C49" s="32"/>
      <c r="D49" s="37"/>
    </row>
    <row r="50" spans="1:4" ht="12.75">
      <c r="A50" s="37"/>
      <c r="B50" s="37"/>
      <c r="C50" s="37"/>
      <c r="D50" s="37"/>
    </row>
  </sheetData>
  <mergeCells count="6">
    <mergeCell ref="A4:C4"/>
    <mergeCell ref="A3:C3"/>
    <mergeCell ref="A19:C19"/>
    <mergeCell ref="A18:C18"/>
    <mergeCell ref="A17:C17"/>
    <mergeCell ref="A5:C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2009-10-29T16:53:32Z</cp:lastPrinted>
  <dcterms:created xsi:type="dcterms:W3CDTF">2001-04-05T16:28:01Z</dcterms:created>
  <dcterms:modified xsi:type="dcterms:W3CDTF">2009-10-29T21:01:50Z</dcterms:modified>
  <cp:category/>
  <cp:version/>
  <cp:contentType/>
  <cp:contentStatus/>
</cp:coreProperties>
</file>